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 defaultThemeVersion="124226"/>
  <bookViews>
    <workbookView xWindow="0" yWindow="0" windowWidth="25605" windowHeight="16065" tabRatio="925"/>
  </bookViews>
  <sheets>
    <sheet name="Debt Reduction Tracker" sheetId="32" r:id="rId1"/>
    <sheet name="Vertical Living Expense" sheetId="11" state="hidden" r:id="rId2"/>
    <sheet name="Heat Pump Roof" sheetId="8" state="hidden" r:id="rId3"/>
    <sheet name="Bills Starting June 14" sheetId="10" state="hidden" r:id="rId4"/>
    <sheet name="Electric Bill" sheetId="23" state="hidden" r:id="rId5"/>
  </sheets>
  <calcPr calcId="144525" concurrentCalc="0"/>
</workbook>
</file>

<file path=xl/calcChain.xml><?xml version="1.0" encoding="utf-8"?>
<calcChain xmlns="http://schemas.openxmlformats.org/spreadsheetml/2006/main">
  <c r="G4" i="32" l="1"/>
  <c r="E3" i="32"/>
  <c r="H3" i="32"/>
  <c r="I3" i="32"/>
  <c r="L3" i="32"/>
  <c r="J3" i="32"/>
  <c r="E4" i="32"/>
  <c r="H4" i="32"/>
  <c r="I4" i="32"/>
  <c r="L4" i="32"/>
  <c r="J4" i="32"/>
  <c r="E5" i="32"/>
  <c r="H5" i="32"/>
  <c r="I5" i="32"/>
  <c r="L5" i="32"/>
  <c r="J5" i="32"/>
  <c r="E6" i="32"/>
  <c r="H6" i="32"/>
  <c r="I6" i="32"/>
  <c r="L6" i="32"/>
  <c r="J6" i="32"/>
  <c r="E7" i="32"/>
  <c r="H7" i="32"/>
  <c r="I7" i="32"/>
  <c r="L7" i="32"/>
  <c r="J7" i="32"/>
  <c r="E8" i="32"/>
  <c r="H8" i="32"/>
  <c r="I8" i="32"/>
  <c r="L8" i="32"/>
  <c r="J8" i="32"/>
  <c r="E9" i="32"/>
  <c r="H9" i="32"/>
  <c r="I9" i="32"/>
  <c r="L9" i="32"/>
  <c r="J9" i="32"/>
  <c r="E10" i="32"/>
  <c r="H10" i="32"/>
  <c r="I10" i="32"/>
  <c r="L10" i="32"/>
  <c r="J10" i="32"/>
  <c r="E11" i="32"/>
  <c r="H11" i="32"/>
  <c r="I11" i="32"/>
  <c r="L11" i="32"/>
  <c r="J11" i="32"/>
  <c r="E12" i="32"/>
  <c r="H12" i="32"/>
  <c r="I12" i="32"/>
  <c r="L12" i="32"/>
  <c r="J12" i="32"/>
  <c r="E13" i="32"/>
  <c r="H13" i="32"/>
  <c r="I13" i="32"/>
  <c r="L13" i="32"/>
  <c r="J13" i="32"/>
  <c r="E14" i="32"/>
  <c r="H14" i="32"/>
  <c r="I14" i="32"/>
  <c r="L14" i="32"/>
  <c r="J14" i="32"/>
  <c r="E15" i="32"/>
  <c r="H15" i="32"/>
  <c r="I15" i="32"/>
  <c r="L15" i="32"/>
  <c r="J15" i="32"/>
  <c r="E16" i="32"/>
  <c r="H16" i="32"/>
  <c r="I16" i="32"/>
  <c r="L16" i="32"/>
  <c r="J16" i="32"/>
  <c r="E17" i="32"/>
  <c r="H17" i="32"/>
  <c r="I17" i="32"/>
  <c r="L17" i="32"/>
  <c r="J17" i="32"/>
  <c r="E18" i="32"/>
  <c r="H18" i="32"/>
  <c r="I18" i="32"/>
  <c r="L18" i="32"/>
  <c r="J18" i="32"/>
  <c r="E19" i="32"/>
  <c r="H19" i="32"/>
  <c r="I19" i="32"/>
  <c r="L19" i="32"/>
  <c r="J19" i="32"/>
  <c r="E20" i="32"/>
  <c r="H20" i="32"/>
  <c r="I20" i="32"/>
  <c r="L20" i="32"/>
  <c r="J20" i="32"/>
  <c r="E21" i="32"/>
  <c r="H21" i="32"/>
  <c r="I21" i="32"/>
  <c r="L21" i="32"/>
  <c r="J21" i="32"/>
  <c r="E22" i="32"/>
  <c r="H22" i="32"/>
  <c r="I22" i="32"/>
  <c r="L22" i="32"/>
  <c r="J22" i="32"/>
  <c r="E23" i="32"/>
  <c r="H23" i="32"/>
  <c r="I23" i="32"/>
  <c r="L23" i="32"/>
  <c r="J23" i="32"/>
  <c r="E24" i="32"/>
  <c r="H24" i="32"/>
  <c r="I24" i="32"/>
  <c r="L24" i="32"/>
  <c r="J24" i="32"/>
  <c r="E25" i="32"/>
  <c r="H25" i="32"/>
  <c r="I25" i="32"/>
  <c r="L25" i="32"/>
  <c r="J25" i="32"/>
  <c r="E26" i="32"/>
  <c r="H26" i="32"/>
  <c r="I26" i="32"/>
  <c r="L26" i="32"/>
  <c r="J26" i="32"/>
  <c r="E27" i="32"/>
  <c r="H27" i="32"/>
  <c r="I27" i="32"/>
  <c r="L27" i="32"/>
  <c r="J27" i="32"/>
  <c r="E28" i="32"/>
  <c r="H28" i="32"/>
  <c r="I28" i="32"/>
  <c r="L28" i="32"/>
  <c r="J28" i="32"/>
  <c r="E29" i="32"/>
  <c r="H29" i="32"/>
  <c r="M29" i="32"/>
  <c r="I29" i="32"/>
  <c r="L29" i="32"/>
  <c r="J29" i="32"/>
  <c r="E30" i="32"/>
  <c r="H30" i="32"/>
  <c r="I30" i="32"/>
  <c r="L30" i="32"/>
  <c r="J30" i="32"/>
  <c r="E31" i="32"/>
  <c r="H31" i="32"/>
  <c r="I31" i="32"/>
  <c r="L31" i="32"/>
  <c r="J31" i="32"/>
  <c r="E32" i="32"/>
  <c r="H32" i="32"/>
  <c r="I32" i="32"/>
  <c r="L32" i="32"/>
  <c r="J32" i="32"/>
  <c r="E33" i="32"/>
  <c r="H33" i="32"/>
  <c r="I33" i="32"/>
  <c r="L33" i="32"/>
  <c r="J33" i="32"/>
  <c r="E34" i="32"/>
  <c r="H34" i="32"/>
  <c r="I34" i="32"/>
  <c r="L34" i="32"/>
  <c r="J34" i="32"/>
  <c r="E35" i="32"/>
  <c r="H35" i="32"/>
  <c r="I35" i="32"/>
  <c r="L35" i="32"/>
  <c r="J35" i="32"/>
  <c r="E36" i="32"/>
  <c r="H36" i="32"/>
  <c r="I36" i="32"/>
  <c r="L36" i="32"/>
  <c r="J36" i="32"/>
  <c r="E37" i="32"/>
  <c r="H37" i="32"/>
  <c r="I37" i="32"/>
  <c r="L37" i="32"/>
  <c r="J37" i="32"/>
  <c r="E38" i="32"/>
  <c r="H38" i="32"/>
  <c r="I38" i="32"/>
  <c r="L38" i="32"/>
  <c r="J38" i="32"/>
  <c r="E39" i="32"/>
  <c r="H39" i="32"/>
  <c r="I39" i="32"/>
  <c r="L39" i="32"/>
  <c r="J39" i="32"/>
  <c r="E40" i="32"/>
  <c r="H40" i="32"/>
  <c r="I40" i="32"/>
  <c r="L40" i="32"/>
  <c r="J40" i="32"/>
  <c r="E41" i="32"/>
  <c r="H41" i="32"/>
  <c r="I41" i="32"/>
  <c r="L41" i="32"/>
  <c r="J41" i="32"/>
  <c r="E42" i="32"/>
  <c r="H42" i="32"/>
  <c r="I42" i="32"/>
  <c r="L42" i="32"/>
  <c r="J42" i="32"/>
  <c r="E43" i="32"/>
  <c r="H43" i="32"/>
  <c r="I43" i="32"/>
  <c r="L43" i="32"/>
  <c r="J43" i="32"/>
  <c r="E44" i="32"/>
  <c r="H44" i="32"/>
  <c r="I44" i="32"/>
  <c r="L44" i="32"/>
  <c r="J44" i="32"/>
  <c r="E45" i="32"/>
  <c r="H45" i="32"/>
  <c r="I45" i="32"/>
  <c r="L45" i="32"/>
  <c r="J45" i="32"/>
  <c r="E46" i="32"/>
  <c r="H46" i="32"/>
  <c r="I46" i="32"/>
  <c r="L46" i="32"/>
  <c r="J46" i="32"/>
  <c r="E47" i="32"/>
  <c r="H47" i="32"/>
  <c r="I47" i="32"/>
  <c r="L47" i="32"/>
  <c r="J47" i="32"/>
  <c r="E48" i="32"/>
  <c r="H48" i="32"/>
  <c r="I48" i="32"/>
  <c r="L48" i="32"/>
  <c r="J48" i="32"/>
  <c r="E49" i="32"/>
  <c r="H49" i="32"/>
  <c r="I49" i="32"/>
  <c r="L49" i="32"/>
  <c r="J49" i="32"/>
  <c r="E50" i="32"/>
  <c r="H50" i="32"/>
  <c r="I50" i="32"/>
  <c r="L50" i="32"/>
  <c r="J50" i="32"/>
  <c r="E51" i="32"/>
  <c r="H51" i="32"/>
  <c r="I51" i="32"/>
  <c r="L51" i="32"/>
  <c r="J51" i="32"/>
  <c r="E52" i="32"/>
  <c r="H52" i="32"/>
  <c r="I52" i="32"/>
  <c r="L52" i="32"/>
  <c r="J52" i="32"/>
  <c r="E53" i="32"/>
  <c r="H53" i="32"/>
  <c r="I53" i="32"/>
  <c r="L53" i="32"/>
  <c r="J53" i="32"/>
  <c r="E54" i="32"/>
  <c r="H54" i="32"/>
  <c r="I54" i="32"/>
  <c r="L54" i="32"/>
  <c r="J54" i="32"/>
  <c r="E55" i="32"/>
  <c r="H55" i="32"/>
  <c r="I55" i="32"/>
  <c r="L55" i="32"/>
  <c r="J55" i="32"/>
  <c r="E56" i="32"/>
  <c r="H56" i="32"/>
  <c r="I56" i="32"/>
  <c r="L56" i="32"/>
  <c r="J56" i="32"/>
  <c r="E57" i="32"/>
  <c r="H57" i="32"/>
  <c r="I57" i="32"/>
  <c r="L57" i="32"/>
  <c r="J57" i="32"/>
  <c r="E58" i="32"/>
  <c r="H58" i="32"/>
  <c r="I58" i="32"/>
  <c r="L58" i="32"/>
  <c r="J58" i="32"/>
  <c r="E59" i="32"/>
  <c r="H59" i="32"/>
  <c r="I59" i="32"/>
  <c r="L59" i="32"/>
  <c r="J59" i="32"/>
  <c r="E60" i="32"/>
  <c r="H60" i="32"/>
  <c r="I60" i="32"/>
  <c r="L60" i="32"/>
  <c r="J60" i="32"/>
  <c r="E61" i="32"/>
  <c r="H61" i="32"/>
  <c r="I61" i="32"/>
  <c r="L61" i="32"/>
  <c r="J61" i="32"/>
  <c r="E62" i="32"/>
  <c r="H62" i="32"/>
  <c r="I62" i="32"/>
  <c r="L62" i="32"/>
  <c r="J62" i="32"/>
  <c r="E63" i="32"/>
  <c r="H63" i="32"/>
  <c r="I63" i="32"/>
  <c r="L63" i="32"/>
  <c r="J63" i="32"/>
  <c r="E64" i="32"/>
  <c r="H64" i="32"/>
  <c r="I64" i="32"/>
  <c r="L64" i="32"/>
  <c r="J64" i="32"/>
  <c r="E65" i="32"/>
  <c r="H65" i="32"/>
  <c r="I65" i="32"/>
  <c r="L65" i="32"/>
  <c r="J65" i="32"/>
  <c r="E66" i="32"/>
  <c r="H66" i="32"/>
  <c r="I66" i="32"/>
  <c r="L66" i="32"/>
  <c r="J66" i="32"/>
  <c r="E67" i="32"/>
  <c r="H67" i="32"/>
  <c r="I67" i="32"/>
  <c r="L67" i="32"/>
  <c r="J67" i="32"/>
  <c r="E68" i="32"/>
  <c r="H68" i="32"/>
  <c r="I68" i="32"/>
  <c r="L68" i="32"/>
  <c r="J68" i="32"/>
  <c r="E69" i="32"/>
  <c r="H69" i="32"/>
  <c r="I69" i="32"/>
  <c r="L69" i="32"/>
  <c r="J69" i="32"/>
  <c r="E70" i="32"/>
  <c r="H70" i="32"/>
  <c r="I70" i="32"/>
  <c r="L70" i="32"/>
  <c r="J70" i="32"/>
  <c r="E71" i="32"/>
  <c r="H71" i="32"/>
  <c r="I71" i="32"/>
  <c r="L71" i="32"/>
  <c r="J71" i="32"/>
  <c r="E72" i="32"/>
  <c r="H72" i="32"/>
  <c r="I72" i="32"/>
  <c r="L72" i="32"/>
  <c r="J72" i="32"/>
  <c r="E73" i="32"/>
  <c r="H73" i="32"/>
  <c r="I73" i="32"/>
  <c r="L73" i="32"/>
  <c r="J73" i="32"/>
  <c r="E74" i="32"/>
  <c r="H74" i="32"/>
  <c r="I74" i="32"/>
  <c r="L74" i="32"/>
  <c r="J74" i="32"/>
  <c r="E75" i="32"/>
  <c r="H75" i="32"/>
  <c r="M75" i="32"/>
  <c r="I75" i="32"/>
  <c r="L75" i="32"/>
  <c r="J75" i="32"/>
  <c r="E76" i="32"/>
  <c r="H76" i="32"/>
  <c r="I76" i="32"/>
  <c r="L76" i="32"/>
  <c r="J76" i="32"/>
  <c r="E77" i="32"/>
  <c r="H77" i="32"/>
  <c r="I77" i="32"/>
  <c r="L77" i="32"/>
  <c r="J77" i="32"/>
  <c r="E78" i="32"/>
  <c r="H78" i="32"/>
  <c r="I78" i="32"/>
  <c r="L78" i="32"/>
  <c r="J78" i="32"/>
  <c r="E79" i="32"/>
  <c r="H79" i="32"/>
  <c r="I79" i="32"/>
  <c r="L79" i="32"/>
  <c r="J79" i="32"/>
  <c r="E80" i="32"/>
  <c r="H80" i="32"/>
  <c r="I80" i="32"/>
  <c r="L80" i="32"/>
  <c r="J80" i="32"/>
  <c r="E81" i="32"/>
  <c r="H81" i="32"/>
  <c r="I81" i="32"/>
  <c r="L81" i="32"/>
  <c r="J81" i="32"/>
  <c r="E82" i="32"/>
  <c r="H82" i="32"/>
  <c r="I82" i="32"/>
  <c r="L82" i="32"/>
  <c r="J82" i="32"/>
  <c r="E83" i="32"/>
  <c r="H83" i="32"/>
  <c r="I83" i="32"/>
  <c r="L83" i="32"/>
  <c r="J83" i="32"/>
  <c r="E84" i="32"/>
  <c r="H84" i="32"/>
  <c r="I84" i="32"/>
  <c r="L84" i="32"/>
  <c r="J84" i="32"/>
  <c r="E85" i="32"/>
  <c r="H85" i="32"/>
  <c r="I85" i="32"/>
  <c r="L85" i="32"/>
  <c r="J85" i="32"/>
  <c r="E86" i="32"/>
  <c r="H86" i="32"/>
  <c r="I86" i="32"/>
  <c r="L86" i="32"/>
  <c r="J86" i="32"/>
  <c r="E87" i="32"/>
  <c r="H87" i="32"/>
  <c r="I87" i="32"/>
  <c r="L87" i="32"/>
  <c r="J87" i="32"/>
  <c r="E88" i="32"/>
  <c r="H88" i="32"/>
  <c r="I88" i="32"/>
  <c r="L88" i="32"/>
  <c r="J88" i="32"/>
  <c r="E89" i="32"/>
  <c r="H89" i="32"/>
  <c r="I89" i="32"/>
  <c r="L89" i="32"/>
  <c r="J89" i="32"/>
  <c r="E90" i="32"/>
  <c r="H90" i="32"/>
  <c r="I90" i="32"/>
  <c r="L90" i="32"/>
  <c r="J90" i="32"/>
  <c r="E91" i="32"/>
  <c r="H91" i="32"/>
  <c r="I91" i="32"/>
  <c r="L91" i="32"/>
  <c r="J91" i="32"/>
  <c r="E92" i="32"/>
  <c r="H92" i="32"/>
  <c r="I92" i="32"/>
  <c r="L92" i="32"/>
  <c r="J92" i="32"/>
  <c r="E93" i="32"/>
  <c r="H93" i="32"/>
  <c r="I93" i="32"/>
  <c r="L93" i="32"/>
  <c r="J93" i="32"/>
  <c r="E94" i="32"/>
  <c r="H94" i="32"/>
  <c r="I94" i="32"/>
  <c r="L94" i="32"/>
  <c r="J94" i="32"/>
  <c r="E95" i="32"/>
  <c r="H95" i="32"/>
  <c r="I95" i="32"/>
  <c r="L95" i="32"/>
  <c r="J95" i="32"/>
  <c r="E96" i="32"/>
  <c r="H96" i="32"/>
  <c r="I96" i="32"/>
  <c r="L96" i="32"/>
  <c r="J96" i="32"/>
  <c r="E97" i="32"/>
  <c r="H97" i="32"/>
  <c r="I97" i="32"/>
  <c r="L97" i="32"/>
  <c r="J97" i="32"/>
  <c r="E98" i="32"/>
  <c r="H98" i="32"/>
  <c r="I98" i="32"/>
  <c r="L98" i="32"/>
  <c r="J98" i="32"/>
  <c r="E99" i="32"/>
  <c r="H99" i="32"/>
  <c r="I99" i="32"/>
  <c r="L99" i="32"/>
  <c r="J99" i="32"/>
  <c r="E100" i="32"/>
  <c r="H100" i="32"/>
  <c r="I100" i="32"/>
  <c r="L100" i="32"/>
  <c r="J100" i="32"/>
  <c r="E101" i="32"/>
  <c r="H101" i="32"/>
  <c r="I101" i="32"/>
  <c r="L101" i="32"/>
  <c r="J101" i="32"/>
  <c r="E102" i="32"/>
  <c r="H102" i="32"/>
  <c r="I102" i="32"/>
  <c r="L102" i="32"/>
  <c r="J102" i="32"/>
  <c r="E103" i="32"/>
  <c r="H103" i="32"/>
  <c r="I103" i="32"/>
  <c r="L103" i="32"/>
  <c r="J103" i="32"/>
  <c r="E104" i="32"/>
  <c r="H104" i="32"/>
  <c r="I104" i="32"/>
  <c r="L104" i="32"/>
  <c r="J104" i="32"/>
  <c r="E105" i="32"/>
  <c r="H105" i="32"/>
  <c r="M105" i="32"/>
  <c r="I105" i="32"/>
  <c r="L105" i="32"/>
  <c r="J105" i="32"/>
  <c r="E106" i="32"/>
  <c r="H106" i="32"/>
  <c r="I106" i="32"/>
  <c r="L106" i="32"/>
  <c r="J106" i="32"/>
  <c r="E107" i="32"/>
  <c r="H107" i="32"/>
  <c r="I107" i="32"/>
  <c r="L107" i="32"/>
  <c r="J107" i="32"/>
  <c r="E108" i="32"/>
  <c r="H108" i="32"/>
  <c r="I108" i="32"/>
  <c r="L108" i="32"/>
  <c r="J108" i="32"/>
  <c r="E109" i="32"/>
  <c r="H109" i="32"/>
  <c r="I109" i="32"/>
  <c r="L109" i="32"/>
  <c r="J109" i="32"/>
  <c r="E110" i="32"/>
  <c r="H110" i="32"/>
  <c r="I110" i="32"/>
  <c r="L110" i="32"/>
  <c r="J110" i="32"/>
  <c r="E111" i="32"/>
  <c r="H111" i="32"/>
  <c r="I111" i="32"/>
  <c r="L111" i="32"/>
  <c r="J111" i="32"/>
  <c r="E112" i="32"/>
  <c r="H112" i="32"/>
  <c r="I112" i="32"/>
  <c r="L112" i="32"/>
  <c r="J112" i="32"/>
  <c r="E113" i="32"/>
  <c r="H113" i="32"/>
  <c r="I113" i="32"/>
  <c r="L113" i="32"/>
  <c r="J113" i="32"/>
  <c r="E114" i="32"/>
  <c r="H114" i="32"/>
  <c r="I114" i="32"/>
  <c r="L114" i="32"/>
  <c r="J114" i="32"/>
  <c r="E115" i="32"/>
  <c r="H115" i="32"/>
  <c r="I115" i="32"/>
  <c r="L115" i="32"/>
  <c r="J115" i="32"/>
  <c r="E116" i="32"/>
  <c r="H116" i="32"/>
  <c r="I116" i="32"/>
  <c r="L116" i="32"/>
  <c r="J116" i="32"/>
  <c r="E117" i="32"/>
  <c r="H117" i="32"/>
  <c r="I117" i="32"/>
  <c r="L117" i="32"/>
  <c r="J117" i="32"/>
  <c r="E118" i="32"/>
  <c r="H118" i="32"/>
  <c r="I118" i="32"/>
  <c r="L118" i="32"/>
  <c r="J118" i="32"/>
  <c r="E119" i="32"/>
  <c r="H119" i="32"/>
  <c r="I119" i="32"/>
  <c r="L119" i="32"/>
  <c r="J119" i="32"/>
  <c r="E120" i="32"/>
  <c r="H120" i="32"/>
  <c r="I120" i="32"/>
  <c r="L120" i="32"/>
  <c r="J120" i="32"/>
  <c r="E121" i="32"/>
  <c r="H121" i="32"/>
  <c r="I121" i="32"/>
  <c r="L121" i="32"/>
  <c r="J121" i="32"/>
  <c r="E122" i="32"/>
  <c r="H122" i="32"/>
  <c r="I122" i="32"/>
  <c r="L122" i="32"/>
  <c r="J122" i="32"/>
  <c r="E123" i="32"/>
  <c r="H123" i="32"/>
  <c r="I123" i="32"/>
  <c r="L123" i="32"/>
  <c r="J123" i="32"/>
  <c r="E124" i="32"/>
  <c r="H124" i="32"/>
  <c r="I124" i="32"/>
  <c r="L124" i="32"/>
  <c r="J124" i="32"/>
  <c r="E125" i="32"/>
  <c r="H125" i="32"/>
  <c r="I125" i="32"/>
  <c r="L125" i="32"/>
  <c r="J125" i="32"/>
  <c r="E126" i="32"/>
  <c r="H126" i="32"/>
  <c r="I126" i="32"/>
  <c r="L126" i="32"/>
  <c r="J126" i="32"/>
  <c r="E127" i="32"/>
  <c r="H127" i="32"/>
  <c r="M127" i="32"/>
  <c r="I127" i="32"/>
  <c r="L127" i="32"/>
  <c r="N127" i="32"/>
  <c r="N105" i="32"/>
  <c r="N75" i="32"/>
  <c r="N29" i="32"/>
  <c r="G6" i="32"/>
  <c r="G5" i="32"/>
  <c r="F7" i="32"/>
  <c r="G7" i="32"/>
  <c r="K3" i="32"/>
  <c r="K4" i="32"/>
  <c r="K5" i="32"/>
  <c r="K6" i="32"/>
  <c r="K7" i="32"/>
  <c r="F8" i="32"/>
  <c r="G8" i="32"/>
  <c r="K8" i="32"/>
  <c r="F9" i="32"/>
  <c r="G9" i="32"/>
  <c r="K9" i="32"/>
  <c r="F10" i="32"/>
  <c r="G10" i="32"/>
  <c r="K10" i="32"/>
  <c r="F11" i="32"/>
  <c r="G11" i="32"/>
  <c r="K11" i="32"/>
  <c r="F12" i="32"/>
  <c r="G12" i="32"/>
  <c r="K12" i="32"/>
  <c r="F13" i="32"/>
  <c r="G13" i="32"/>
  <c r="K13" i="32"/>
  <c r="F14" i="32"/>
  <c r="G14" i="32"/>
  <c r="K14" i="32"/>
  <c r="F15" i="32"/>
  <c r="G15" i="32"/>
  <c r="K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G36" i="32"/>
  <c r="G37" i="32"/>
  <c r="G38" i="32"/>
  <c r="G39" i="32"/>
  <c r="G40" i="32"/>
  <c r="G41" i="32"/>
  <c r="G42" i="32"/>
  <c r="G43" i="32"/>
  <c r="G44" i="32"/>
  <c r="G45" i="32"/>
  <c r="G46" i="32"/>
  <c r="G47" i="32"/>
  <c r="G48" i="32"/>
  <c r="G49" i="32"/>
  <c r="G50" i="32"/>
  <c r="G51" i="32"/>
  <c r="G52" i="32"/>
  <c r="G53" i="32"/>
  <c r="G54" i="32"/>
  <c r="G55" i="32"/>
  <c r="G56" i="32"/>
  <c r="G57" i="32"/>
  <c r="G58" i="32"/>
  <c r="G59" i="32"/>
  <c r="G60" i="32"/>
  <c r="G61" i="32"/>
  <c r="G62" i="32"/>
  <c r="G63" i="32"/>
  <c r="G64" i="32"/>
  <c r="G65" i="32"/>
  <c r="G66" i="32"/>
  <c r="G67" i="32"/>
  <c r="G68" i="32"/>
  <c r="G69" i="32"/>
  <c r="G70" i="32"/>
  <c r="G71" i="32"/>
  <c r="G72" i="32"/>
  <c r="G73" i="32"/>
  <c r="G74" i="32"/>
  <c r="G75" i="32"/>
  <c r="G76" i="32"/>
  <c r="G77" i="32"/>
  <c r="G78" i="32"/>
  <c r="G79" i="32"/>
  <c r="G80" i="32"/>
  <c r="G81" i="32"/>
  <c r="G82" i="32"/>
  <c r="G83" i="32"/>
  <c r="G84" i="32"/>
  <c r="G85" i="32"/>
  <c r="G86" i="32"/>
  <c r="G87" i="32"/>
  <c r="G88" i="32"/>
  <c r="G89" i="32"/>
  <c r="G90" i="32"/>
  <c r="G91" i="32"/>
  <c r="G92" i="32"/>
  <c r="G93" i="32"/>
  <c r="G94" i="32"/>
  <c r="G95" i="32"/>
  <c r="G96" i="32"/>
  <c r="G97" i="32"/>
  <c r="G98" i="32"/>
  <c r="G99" i="32"/>
  <c r="G100" i="32"/>
  <c r="G101" i="32"/>
  <c r="G102" i="32"/>
  <c r="G103" i="32"/>
  <c r="G104" i="32"/>
  <c r="G105" i="32"/>
  <c r="G106" i="32"/>
  <c r="G107" i="32"/>
  <c r="G108" i="32"/>
  <c r="G109" i="32"/>
  <c r="G110" i="32"/>
  <c r="G111" i="32"/>
  <c r="G112" i="32"/>
  <c r="G113" i="32"/>
  <c r="G114" i="32"/>
  <c r="G115" i="32"/>
  <c r="G116" i="32"/>
  <c r="G117" i="32"/>
  <c r="G118" i="32"/>
  <c r="G119" i="32"/>
  <c r="G120" i="32"/>
  <c r="G121" i="32"/>
  <c r="G122" i="32"/>
  <c r="G123" i="32"/>
  <c r="G124" i="32"/>
  <c r="G125" i="32"/>
  <c r="G126" i="32"/>
  <c r="G127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7" i="32"/>
  <c r="K38" i="32"/>
  <c r="K39" i="32"/>
  <c r="K40" i="32"/>
  <c r="K41" i="32"/>
  <c r="K42" i="32"/>
  <c r="K43" i="32"/>
  <c r="K44" i="32"/>
  <c r="K45" i="32"/>
  <c r="K46" i="32"/>
  <c r="K47" i="32"/>
  <c r="K48" i="32"/>
  <c r="K49" i="32"/>
  <c r="K50" i="32"/>
  <c r="K51" i="32"/>
  <c r="K52" i="32"/>
  <c r="K53" i="32"/>
  <c r="K54" i="32"/>
  <c r="K55" i="32"/>
  <c r="K56" i="32"/>
  <c r="K57" i="32"/>
  <c r="K58" i="32"/>
  <c r="K59" i="32"/>
  <c r="K60" i="32"/>
  <c r="K61" i="32"/>
  <c r="K62" i="32"/>
  <c r="K63" i="32"/>
  <c r="K64" i="32"/>
  <c r="K65" i="32"/>
  <c r="K66" i="32"/>
  <c r="K67" i="32"/>
  <c r="K68" i="32"/>
  <c r="K69" i="32"/>
  <c r="K70" i="32"/>
  <c r="K71" i="32"/>
  <c r="K72" i="32"/>
  <c r="K73" i="32"/>
  <c r="K74" i="32"/>
  <c r="K75" i="32"/>
  <c r="K76" i="32"/>
  <c r="K77" i="32"/>
  <c r="K78" i="32"/>
  <c r="K79" i="32"/>
  <c r="K80" i="32"/>
  <c r="K81" i="32"/>
  <c r="K82" i="32"/>
  <c r="K83" i="32"/>
  <c r="K84" i="32"/>
  <c r="K85" i="32"/>
  <c r="K86" i="32"/>
  <c r="K87" i="32"/>
  <c r="K88" i="32"/>
  <c r="K89" i="32"/>
  <c r="K90" i="32"/>
  <c r="K91" i="32"/>
  <c r="K92" i="32"/>
  <c r="K93" i="32"/>
  <c r="K94" i="32"/>
  <c r="K95" i="32"/>
  <c r="K96" i="32"/>
  <c r="K97" i="32"/>
  <c r="K98" i="32"/>
  <c r="K99" i="32"/>
  <c r="K100" i="32"/>
  <c r="K101" i="32"/>
  <c r="K102" i="32"/>
  <c r="K103" i="32"/>
  <c r="K104" i="32"/>
  <c r="K105" i="32"/>
  <c r="K106" i="32"/>
  <c r="K107" i="32"/>
  <c r="K108" i="32"/>
  <c r="K109" i="32"/>
  <c r="K110" i="32"/>
  <c r="K111" i="32"/>
  <c r="K112" i="32"/>
  <c r="K113" i="32"/>
  <c r="K114" i="32"/>
  <c r="K115" i="32"/>
  <c r="K116" i="32"/>
  <c r="K117" i="32"/>
  <c r="K118" i="32"/>
  <c r="K119" i="32"/>
  <c r="K120" i="32"/>
  <c r="K121" i="32"/>
  <c r="K122" i="32"/>
  <c r="K123" i="32"/>
  <c r="K124" i="32"/>
  <c r="K125" i="32"/>
  <c r="K126" i="32"/>
  <c r="K127" i="32"/>
  <c r="F106" i="32"/>
  <c r="F107" i="32"/>
  <c r="F108" i="32"/>
  <c r="F109" i="32"/>
  <c r="F110" i="32"/>
  <c r="F111" i="32"/>
  <c r="F112" i="32"/>
  <c r="F113" i="32"/>
  <c r="F114" i="32"/>
  <c r="F115" i="32"/>
  <c r="F116" i="32"/>
  <c r="F117" i="32"/>
  <c r="F118" i="32"/>
  <c r="F119" i="32"/>
  <c r="F120" i="32"/>
  <c r="F121" i="32"/>
  <c r="F122" i="32"/>
  <c r="F123" i="32"/>
  <c r="F124" i="32"/>
  <c r="F125" i="32"/>
  <c r="F126" i="32"/>
  <c r="F4" i="32"/>
  <c r="F5" i="32"/>
  <c r="F6" i="32"/>
  <c r="F16" i="32"/>
  <c r="F17" i="32"/>
  <c r="F18" i="32"/>
  <c r="F19" i="32"/>
  <c r="F20" i="32"/>
  <c r="F21" i="32"/>
  <c r="F22" i="32"/>
  <c r="F23" i="32"/>
  <c r="F24" i="32"/>
  <c r="F25" i="32"/>
  <c r="F26" i="32"/>
  <c r="F27" i="32"/>
  <c r="F28" i="32"/>
  <c r="F29" i="32"/>
  <c r="F30" i="32"/>
  <c r="F31" i="32"/>
  <c r="F32" i="32"/>
  <c r="F33" i="32"/>
  <c r="F34" i="32"/>
  <c r="F35" i="32"/>
  <c r="F36" i="32"/>
  <c r="F37" i="32"/>
  <c r="F38" i="32"/>
  <c r="F39" i="32"/>
  <c r="F40" i="32"/>
  <c r="F41" i="32"/>
  <c r="F42" i="32"/>
  <c r="F43" i="32"/>
  <c r="F44" i="32"/>
  <c r="F45" i="32"/>
  <c r="F46" i="32"/>
  <c r="F47" i="32"/>
  <c r="F48" i="32"/>
  <c r="F49" i="32"/>
  <c r="F50" i="32"/>
  <c r="F51" i="32"/>
  <c r="F52" i="32"/>
  <c r="F53" i="32"/>
  <c r="F54" i="32"/>
  <c r="F55" i="32"/>
  <c r="F56" i="32"/>
  <c r="F57" i="32"/>
  <c r="F58" i="32"/>
  <c r="F59" i="32"/>
  <c r="F60" i="32"/>
  <c r="F61" i="32"/>
  <c r="F62" i="32"/>
  <c r="F63" i="32"/>
  <c r="F64" i="32"/>
  <c r="F65" i="32"/>
  <c r="F66" i="32"/>
  <c r="F67" i="32"/>
  <c r="F68" i="32"/>
  <c r="F69" i="32"/>
  <c r="F70" i="32"/>
  <c r="F71" i="32"/>
  <c r="F72" i="32"/>
  <c r="F73" i="32"/>
  <c r="F74" i="32"/>
  <c r="F75" i="32"/>
  <c r="F76" i="32"/>
  <c r="F77" i="32"/>
  <c r="F78" i="32"/>
  <c r="F79" i="32"/>
  <c r="F80" i="32"/>
  <c r="F81" i="32"/>
  <c r="F82" i="32"/>
  <c r="F83" i="32"/>
  <c r="F84" i="32"/>
  <c r="F85" i="32"/>
  <c r="F86" i="32"/>
  <c r="F87" i="32"/>
  <c r="F88" i="32"/>
  <c r="F89" i="32"/>
  <c r="F90" i="32"/>
  <c r="F91" i="32"/>
  <c r="F92" i="32"/>
  <c r="F93" i="32"/>
  <c r="F94" i="32"/>
  <c r="F95" i="32"/>
  <c r="F96" i="32"/>
  <c r="F97" i="32"/>
  <c r="F98" i="32"/>
  <c r="F99" i="32"/>
  <c r="F100" i="32"/>
  <c r="F101" i="32"/>
  <c r="F102" i="32"/>
  <c r="F103" i="32"/>
  <c r="F104" i="32"/>
  <c r="F105" i="32"/>
  <c r="F3" i="32"/>
  <c r="J127" i="32"/>
  <c r="F127" i="32"/>
  <c r="B25" i="23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C29" i="8"/>
  <c r="E79" i="11"/>
  <c r="O79" i="11"/>
  <c r="E71" i="11"/>
  <c r="O71" i="11"/>
  <c r="E72" i="11"/>
  <c r="O72" i="11"/>
  <c r="E80" i="11"/>
  <c r="O80" i="11"/>
  <c r="E24" i="11"/>
  <c r="O24" i="11"/>
  <c r="E25" i="11"/>
  <c r="O25" i="11"/>
  <c r="E26" i="11"/>
  <c r="O26" i="11"/>
  <c r="E27" i="11"/>
  <c r="O27" i="11"/>
  <c r="E28" i="11"/>
  <c r="O28" i="11"/>
  <c r="E29" i="11"/>
  <c r="O29" i="11"/>
  <c r="E30" i="11"/>
  <c r="O30" i="11"/>
  <c r="E31" i="11"/>
  <c r="O31" i="11"/>
  <c r="E32" i="11"/>
  <c r="O32" i="11"/>
  <c r="E33" i="11"/>
  <c r="O33" i="11"/>
  <c r="E34" i="11"/>
  <c r="O34" i="11"/>
  <c r="E35" i="11"/>
  <c r="O35" i="11"/>
  <c r="E36" i="11"/>
  <c r="O36" i="11"/>
  <c r="E37" i="11"/>
  <c r="O37" i="11"/>
  <c r="E38" i="11"/>
  <c r="O38" i="11"/>
  <c r="E39" i="11"/>
  <c r="O39" i="11"/>
  <c r="E40" i="11"/>
  <c r="O40" i="11"/>
  <c r="E41" i="11"/>
  <c r="O41" i="11"/>
  <c r="E42" i="11"/>
  <c r="O42" i="11"/>
  <c r="E43" i="11"/>
  <c r="O43" i="11"/>
  <c r="E44" i="11"/>
  <c r="O44" i="11"/>
  <c r="E45" i="11"/>
  <c r="O45" i="11"/>
  <c r="E46" i="11"/>
  <c r="O46" i="11"/>
  <c r="E47" i="11"/>
  <c r="O47" i="11"/>
  <c r="E48" i="11"/>
  <c r="O48" i="11"/>
  <c r="E49" i="11"/>
  <c r="O49" i="11"/>
  <c r="E50" i="11"/>
  <c r="O50" i="11"/>
  <c r="E51" i="11"/>
  <c r="O51" i="11"/>
  <c r="E52" i="11"/>
  <c r="O52" i="11"/>
  <c r="E53" i="11"/>
  <c r="O53" i="11"/>
  <c r="E54" i="11"/>
  <c r="O54" i="11"/>
  <c r="E55" i="11"/>
  <c r="O55" i="11"/>
  <c r="E56" i="11"/>
  <c r="O56" i="11"/>
  <c r="E57" i="11"/>
  <c r="O57" i="11"/>
  <c r="E58" i="11"/>
  <c r="O58" i="11"/>
  <c r="E59" i="11"/>
  <c r="O59" i="11"/>
  <c r="E60" i="11"/>
  <c r="O60" i="11"/>
  <c r="E61" i="11"/>
  <c r="O61" i="11"/>
  <c r="E62" i="11"/>
  <c r="O62" i="11"/>
  <c r="E63" i="11"/>
  <c r="O63" i="11"/>
  <c r="E64" i="11"/>
  <c r="O64" i="11"/>
  <c r="E65" i="11"/>
  <c r="O65" i="11"/>
  <c r="E66" i="11"/>
  <c r="O66" i="11"/>
  <c r="E67" i="11"/>
  <c r="O67" i="11"/>
  <c r="E68" i="11"/>
  <c r="O68" i="11"/>
  <c r="E69" i="11"/>
  <c r="O69" i="11"/>
  <c r="E70" i="11"/>
  <c r="O70" i="11"/>
  <c r="E73" i="11"/>
  <c r="O73" i="11"/>
  <c r="E74" i="11"/>
  <c r="O74" i="11"/>
  <c r="E75" i="11"/>
  <c r="O75" i="11"/>
  <c r="E76" i="11"/>
  <c r="O76" i="11"/>
  <c r="E77" i="11"/>
  <c r="O77" i="11"/>
  <c r="E78" i="11"/>
  <c r="O78" i="11"/>
  <c r="E81" i="11"/>
  <c r="O81" i="11"/>
  <c r="E82" i="11"/>
  <c r="O82" i="11"/>
  <c r="E83" i="11"/>
  <c r="O83" i="11"/>
  <c r="E11" i="11"/>
  <c r="O11" i="11"/>
  <c r="E12" i="11"/>
  <c r="O12" i="11"/>
  <c r="E13" i="11"/>
  <c r="O13" i="11"/>
  <c r="E14" i="11"/>
  <c r="O14" i="11"/>
  <c r="E15" i="11"/>
  <c r="O15" i="11"/>
  <c r="E16" i="11"/>
  <c r="O16" i="11"/>
  <c r="E17" i="11"/>
  <c r="O17" i="11"/>
  <c r="E18" i="11"/>
  <c r="O18" i="11"/>
  <c r="E19" i="11"/>
  <c r="O19" i="11"/>
  <c r="E20" i="11"/>
  <c r="O20" i="11"/>
  <c r="E21" i="11"/>
  <c r="O21" i="11"/>
  <c r="E22" i="11"/>
  <c r="O22" i="11"/>
  <c r="E23" i="11"/>
  <c r="O23" i="11"/>
  <c r="E9" i="11"/>
  <c r="O9" i="11"/>
  <c r="E10" i="11"/>
  <c r="O10" i="11"/>
  <c r="E5" i="11"/>
  <c r="O5" i="11"/>
  <c r="E7" i="11"/>
  <c r="O7" i="11"/>
  <c r="E3" i="11"/>
  <c r="O3" i="11"/>
  <c r="E6" i="11"/>
  <c r="O6" i="11"/>
  <c r="E8" i="11"/>
  <c r="O8" i="11"/>
  <c r="P3" i="11"/>
  <c r="P4" i="11"/>
  <c r="P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E4" i="11"/>
  <c r="O4" i="11"/>
  <c r="E2" i="11"/>
  <c r="O2" i="11"/>
  <c r="N6" i="8"/>
  <c r="C19" i="10"/>
  <c r="C33" i="10"/>
  <c r="C20" i="10"/>
  <c r="F13" i="10"/>
  <c r="N3" i="8"/>
  <c r="N5" i="8"/>
  <c r="N7" i="8"/>
  <c r="C35" i="10"/>
  <c r="D35" i="10"/>
  <c r="D36" i="10"/>
  <c r="D37" i="10"/>
  <c r="D38" i="10"/>
  <c r="D39" i="10"/>
  <c r="B5" i="8"/>
  <c r="C9" i="8"/>
  <c r="C12" i="8"/>
  <c r="C13" i="8"/>
  <c r="C11" i="8"/>
  <c r="C10" i="8"/>
  <c r="B2" i="8"/>
  <c r="C1" i="8"/>
</calcChain>
</file>

<file path=xl/sharedStrings.xml><?xml version="1.0" encoding="utf-8"?>
<sst xmlns="http://schemas.openxmlformats.org/spreadsheetml/2006/main" count="157" uniqueCount="140">
  <si>
    <t>AutoDraft Schedule</t>
  </si>
  <si>
    <t>2nd</t>
  </si>
  <si>
    <t>Golds Gym</t>
  </si>
  <si>
    <t xml:space="preserve">8th </t>
  </si>
  <si>
    <t>Optima Health</t>
  </si>
  <si>
    <t>13th</t>
  </si>
  <si>
    <t>Chesterfield</t>
  </si>
  <si>
    <t xml:space="preserve">16th </t>
  </si>
  <si>
    <t>Verizon Cell</t>
  </si>
  <si>
    <t>USAA</t>
  </si>
  <si>
    <t xml:space="preserve">17th </t>
  </si>
  <si>
    <t>Dominion</t>
  </si>
  <si>
    <t>25th</t>
  </si>
  <si>
    <t>17th</t>
  </si>
  <si>
    <t>County Waste</t>
  </si>
  <si>
    <t>30th</t>
  </si>
  <si>
    <t>Woodfin</t>
  </si>
  <si>
    <t>Rent</t>
  </si>
  <si>
    <t>15th</t>
  </si>
  <si>
    <t>Brandon &amp; Arielle</t>
  </si>
  <si>
    <t>remainder</t>
  </si>
  <si>
    <t>Jonathan Personal</t>
  </si>
  <si>
    <t>Dani Personal</t>
  </si>
  <si>
    <t>Home Improvement</t>
  </si>
  <si>
    <t>Gifts</t>
  </si>
  <si>
    <t>Travel</t>
  </si>
  <si>
    <t>Food &amp; Gas Allocation</t>
  </si>
  <si>
    <t>Cx-7 Repayment</t>
  </si>
  <si>
    <t>Balance</t>
  </si>
  <si>
    <t>Dani Health Insurance</t>
  </si>
  <si>
    <t>Net</t>
  </si>
  <si>
    <t>tithe</t>
  </si>
  <si>
    <t>CX-7 Repayment</t>
  </si>
  <si>
    <t>Riding Mower</t>
  </si>
  <si>
    <t xml:space="preserve">Paycheck </t>
  </si>
  <si>
    <t>Living Expenses</t>
  </si>
  <si>
    <t>76 billed every 2 months</t>
  </si>
  <si>
    <t>Essential Bills</t>
  </si>
  <si>
    <t>Home owners Insurance</t>
  </si>
  <si>
    <t>Verizon Internet Cable</t>
  </si>
  <si>
    <t>Heat Pump</t>
  </si>
  <si>
    <t>Roof</t>
  </si>
  <si>
    <t>3% interest</t>
  </si>
  <si>
    <t>deposit</t>
  </si>
  <si>
    <t>November</t>
  </si>
  <si>
    <t>December</t>
  </si>
  <si>
    <t>January</t>
  </si>
  <si>
    <t>February</t>
  </si>
  <si>
    <t>SUM</t>
  </si>
  <si>
    <t>?</t>
  </si>
  <si>
    <t>doesn’t show on pmt schedule</t>
  </si>
  <si>
    <t xml:space="preserve">sent on </t>
  </si>
  <si>
    <t>Tithe</t>
  </si>
  <si>
    <t>balance</t>
  </si>
  <si>
    <t>dec check</t>
  </si>
  <si>
    <t>dropfund dec</t>
  </si>
  <si>
    <t>sum</t>
  </si>
  <si>
    <t>student loan minimun</t>
  </si>
  <si>
    <t>Property Tax</t>
  </si>
  <si>
    <t>4166 per month is 50,000</t>
  </si>
  <si>
    <t>Pets</t>
  </si>
  <si>
    <t>Life Per Month Cost</t>
  </si>
  <si>
    <t xml:space="preserve"> per Year</t>
  </si>
  <si>
    <t>Net income after tithe</t>
  </si>
  <si>
    <t>after tithe</t>
  </si>
  <si>
    <t>Balance for Student Loan</t>
  </si>
  <si>
    <t xml:space="preserve"> Per Month</t>
  </si>
  <si>
    <t>Minus Student Loan Minimum</t>
  </si>
  <si>
    <t xml:space="preserve">Subtract 500 due to Biweekly Scheduling </t>
  </si>
  <si>
    <t>Car</t>
  </si>
  <si>
    <t>Roof HVAC</t>
  </si>
  <si>
    <t>Riding mower</t>
  </si>
  <si>
    <t>savings</t>
  </si>
  <si>
    <t>jan-Home improvement</t>
  </si>
  <si>
    <t>student loan</t>
  </si>
  <si>
    <t>Jan</t>
  </si>
  <si>
    <t>Property Taxes</t>
  </si>
  <si>
    <t>Gross Pay</t>
  </si>
  <si>
    <t>Date</t>
  </si>
  <si>
    <t>Jonathan 
Personal</t>
  </si>
  <si>
    <t>Dani 
Personal</t>
  </si>
  <si>
    <t>Home 
Improvement</t>
  </si>
  <si>
    <t>Home 
Maintainence</t>
  </si>
  <si>
    <t>Food &amp; Gas</t>
  </si>
  <si>
    <t>Student
Loans</t>
  </si>
  <si>
    <t>Net -Tithe</t>
  </si>
  <si>
    <t>Remaining 
Balance</t>
  </si>
  <si>
    <t>Cumulative Balance Toward SL</t>
  </si>
  <si>
    <t xml:space="preserve"> </t>
  </si>
  <si>
    <t>payments</t>
  </si>
  <si>
    <t>Student Loan</t>
  </si>
  <si>
    <t>Feb</t>
  </si>
  <si>
    <t>Other * Payments</t>
  </si>
  <si>
    <t>Explanation</t>
  </si>
  <si>
    <t>Closed Account</t>
  </si>
  <si>
    <t>Other Pmt</t>
  </si>
  <si>
    <t>360 for Riding Mower</t>
  </si>
  <si>
    <t>Tax refund</t>
  </si>
  <si>
    <t>Fiscal Year 2014</t>
  </si>
  <si>
    <t>Fiscal Year 2015</t>
  </si>
  <si>
    <t>Refrigerator</t>
  </si>
  <si>
    <t>Electric Water Pump</t>
  </si>
  <si>
    <t>Washer /Fios</t>
  </si>
  <si>
    <t>Carrier Air Handler</t>
  </si>
  <si>
    <t>oven/Range</t>
  </si>
  <si>
    <t>Master Bathroom</t>
  </si>
  <si>
    <t>Dishwasher</t>
  </si>
  <si>
    <t>Sun Room</t>
  </si>
  <si>
    <t>Lights</t>
  </si>
  <si>
    <t>surge</t>
  </si>
  <si>
    <t>Garage/Freezer</t>
  </si>
  <si>
    <t>Recept</t>
  </si>
  <si>
    <t>Master Bedroom</t>
  </si>
  <si>
    <t>Water Heater</t>
  </si>
  <si>
    <t>Surge Arrestor</t>
  </si>
  <si>
    <t>Carrier Heat Pump</t>
  </si>
  <si>
    <t>Train Furnace(heat pump)</t>
  </si>
  <si>
    <t>Train Outside (air Handler</t>
  </si>
  <si>
    <t>Vampire Drain</t>
  </si>
  <si>
    <t>Family Room (Routers hub)</t>
  </si>
  <si>
    <t>Furnace</t>
  </si>
  <si>
    <t>Lighting</t>
  </si>
  <si>
    <t>Kitchen</t>
  </si>
  <si>
    <t>Fan</t>
  </si>
  <si>
    <t>Fiscal Year 2016</t>
  </si>
  <si>
    <t>AUTO
PAYMENT</t>
  </si>
  <si>
    <t>EXTRA 
PAYMENT</t>
  </si>
  <si>
    <t>DAILY INTEREST
ACCRUAL RATE</t>
  </si>
  <si>
    <t>INTEREST 
PER 30 DAYS</t>
  </si>
  <si>
    <t># DAYS SINCE 
LAST PAYMENT</t>
  </si>
  <si>
    <t>INTEREST 
ACCRUED</t>
  </si>
  <si>
    <t>PRINCIPLE</t>
  </si>
  <si>
    <t>BALANCE</t>
  </si>
  <si>
    <t>TOTAL PMTS</t>
  </si>
  <si>
    <t>PRINCIPLE PER YEAR</t>
  </si>
  <si>
    <t>DATE</t>
  </si>
  <si>
    <t>PRINCIPLE 
PAID</t>
  </si>
  <si>
    <t>INTEREST 
RATE</t>
  </si>
  <si>
    <t>Interest Per Year</t>
  </si>
  <si>
    <t>Fiscal Year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</si>
</sst>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  <numFmt numFmtId="165" formatCode="[$-409]mmm\-yy;@"/>
    <numFmt numFmtId="166" formatCode="&quot;$&quot;#,##0"/>
    <numFmt numFmtId="167" formatCode="0.00_);[Red]\(0.00\)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rgb="FF383838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7"/>
      <color rgb="FF38383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7"/>
      <color theme="3"/>
      <name val="Arial"/>
      <family val="2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</borders>
  <cellStyleXfs count="122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9" borderId="0" applyNumberFormat="0" applyBorder="0" applyAlignment="0" applyProtection="0"/>
    <xf numFmtId="44" fontId="23" fillId="0" borderId="0" applyFont="0" applyFill="0" applyBorder="0" applyAlignment="0" applyProtection="0"/>
  </cellStyleXfs>
  <cellXfs count="172">
    <xf numFmtId="0" fontId="0" fillId="0" borderId="0" xfId="0"/>
    <xf numFmtId="0" fontId="1" fillId="0" borderId="0" xfId="0" applyFont="1"/>
    <xf numFmtId="14" fontId="0" fillId="0" borderId="0" xfId="0" applyNumberFormat="1"/>
    <xf numFmtId="1" fontId="0" fillId="0" borderId="0" xfId="0" applyNumberFormat="1"/>
    <xf numFmtId="0" fontId="0" fillId="0" borderId="0" xfId="0" applyFill="1" applyBorder="1"/>
    <xf numFmtId="0" fontId="0" fillId="3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5" borderId="0" xfId="0" applyFont="1" applyFill="1"/>
    <xf numFmtId="0" fontId="0" fillId="5" borderId="0" xfId="0" applyFill="1"/>
    <xf numFmtId="0" fontId="1" fillId="0" borderId="0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0" fillId="8" borderId="0" xfId="0" applyFill="1"/>
    <xf numFmtId="16" fontId="0" fillId="0" borderId="0" xfId="0" applyNumberFormat="1"/>
    <xf numFmtId="0" fontId="1" fillId="9" borderId="0" xfId="0" applyFont="1" applyFill="1"/>
    <xf numFmtId="0" fontId="0" fillId="6" borderId="0" xfId="0" applyFill="1"/>
    <xf numFmtId="0" fontId="0" fillId="3" borderId="0" xfId="0" applyFill="1"/>
    <xf numFmtId="1" fontId="0" fillId="6" borderId="0" xfId="0" applyNumberFormat="1" applyFill="1"/>
    <xf numFmtId="1" fontId="0" fillId="3" borderId="0" xfId="0" applyNumberFormat="1" applyFill="1"/>
    <xf numFmtId="0" fontId="0" fillId="10" borderId="0" xfId="0" applyFill="1"/>
    <xf numFmtId="16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8" xfId="0" applyBorder="1"/>
    <xf numFmtId="0" fontId="1" fillId="11" borderId="0" xfId="0" applyFont="1" applyFill="1"/>
    <xf numFmtId="1" fontId="1" fillId="11" borderId="0" xfId="0" applyNumberFormat="1" applyFont="1" applyFill="1"/>
    <xf numFmtId="0" fontId="0" fillId="0" borderId="0" xfId="0" applyAlignment="1">
      <alignment wrapText="1"/>
    </xf>
    <xf numFmtId="0" fontId="0" fillId="2" borderId="0" xfId="0" applyFill="1" applyBorder="1" applyAlignment="1">
      <alignment wrapText="1"/>
    </xf>
    <xf numFmtId="1" fontId="0" fillId="6" borderId="0" xfId="0" applyNumberFormat="1" applyFill="1" applyBorder="1"/>
    <xf numFmtId="1" fontId="1" fillId="11" borderId="0" xfId="0" applyNumberFormat="1" applyFont="1" applyFill="1" applyBorder="1"/>
    <xf numFmtId="164" fontId="0" fillId="3" borderId="0" xfId="0" applyNumberFormat="1" applyFill="1"/>
    <xf numFmtId="1" fontId="0" fillId="3" borderId="0" xfId="0" applyNumberFormat="1" applyFill="1" applyBorder="1"/>
    <xf numFmtId="0" fontId="0" fillId="3" borderId="9" xfId="0" applyFill="1" applyBorder="1"/>
    <xf numFmtId="1" fontId="0" fillId="3" borderId="9" xfId="0" applyNumberFormat="1" applyFill="1" applyBorder="1"/>
    <xf numFmtId="165" fontId="0" fillId="9" borderId="0" xfId="0" applyNumberFormat="1" applyFill="1"/>
    <xf numFmtId="165" fontId="0" fillId="6" borderId="0" xfId="0" applyNumberFormat="1" applyFill="1"/>
    <xf numFmtId="165" fontId="0" fillId="10" borderId="0" xfId="0" applyNumberFormat="1" applyFill="1"/>
    <xf numFmtId="165" fontId="0" fillId="0" borderId="0" xfId="0" applyNumberFormat="1"/>
    <xf numFmtId="165" fontId="1" fillId="11" borderId="0" xfId="0" applyNumberFormat="1" applyFont="1" applyFill="1"/>
    <xf numFmtId="165" fontId="0" fillId="3" borderId="0" xfId="0" applyNumberFormat="1" applyFill="1"/>
    <xf numFmtId="165" fontId="0" fillId="3" borderId="9" xfId="0" applyNumberFormat="1" applyFill="1" applyBorder="1"/>
    <xf numFmtId="165" fontId="0" fillId="11" borderId="0" xfId="0" applyNumberFormat="1" applyFill="1"/>
    <xf numFmtId="0" fontId="5" fillId="0" borderId="0" xfId="0" applyFont="1" applyFill="1"/>
    <xf numFmtId="0" fontId="6" fillId="0" borderId="0" xfId="0" applyFont="1"/>
    <xf numFmtId="0" fontId="6" fillId="0" borderId="0" xfId="0" applyFont="1" applyFill="1"/>
    <xf numFmtId="166" fontId="6" fillId="0" borderId="0" xfId="0" applyNumberFormat="1" applyFont="1"/>
    <xf numFmtId="0" fontId="6" fillId="12" borderId="0" xfId="0" applyFont="1" applyFill="1"/>
    <xf numFmtId="1" fontId="6" fillId="0" borderId="0" xfId="0" applyNumberFormat="1" applyFont="1" applyFill="1"/>
    <xf numFmtId="166" fontId="6" fillId="0" borderId="0" xfId="0" applyNumberFormat="1" applyFont="1" applyFill="1"/>
    <xf numFmtId="166" fontId="4" fillId="0" borderId="0" xfId="0" applyNumberFormat="1" applyFont="1" applyFill="1" applyBorder="1" applyAlignment="1">
      <alignment horizontal="right" vertical="center"/>
    </xf>
    <xf numFmtId="8" fontId="6" fillId="0" borderId="0" xfId="0" applyNumberFormat="1" applyFont="1" applyFill="1"/>
    <xf numFmtId="167" fontId="6" fillId="0" borderId="0" xfId="0" applyNumberFormat="1" applyFont="1" applyFill="1"/>
    <xf numFmtId="3" fontId="9" fillId="0" borderId="0" xfId="0" applyNumberFormat="1" applyFont="1" applyFill="1"/>
    <xf numFmtId="0" fontId="6" fillId="3" borderId="0" xfId="0" applyFont="1" applyFill="1"/>
    <xf numFmtId="0" fontId="9" fillId="15" borderId="7" xfId="0" applyFont="1" applyFill="1" applyBorder="1"/>
    <xf numFmtId="0" fontId="6" fillId="0" borderId="0" xfId="0" applyFont="1" applyFill="1" applyBorder="1"/>
    <xf numFmtId="0" fontId="5" fillId="0" borderId="0" xfId="0" applyFont="1" applyFill="1" applyAlignment="1">
      <alignment horizontal="left"/>
    </xf>
    <xf numFmtId="0" fontId="1" fillId="0" borderId="0" xfId="0" applyFont="1" applyFill="1"/>
    <xf numFmtId="164" fontId="6" fillId="0" borderId="0" xfId="0" applyNumberFormat="1" applyFont="1" applyFill="1"/>
    <xf numFmtId="164" fontId="6" fillId="12" borderId="0" xfId="0" applyNumberFormat="1" applyFont="1" applyFill="1"/>
    <xf numFmtId="164" fontId="9" fillId="15" borderId="7" xfId="0" applyNumberFormat="1" applyFont="1" applyFill="1" applyBorder="1"/>
    <xf numFmtId="164" fontId="6" fillId="3" borderId="0" xfId="0" applyNumberFormat="1" applyFont="1" applyFill="1"/>
    <xf numFmtId="164" fontId="5" fillId="0" borderId="0" xfId="0" applyNumberFormat="1" applyFont="1" applyFill="1"/>
    <xf numFmtId="2" fontId="6" fillId="0" borderId="0" xfId="0" applyNumberFormat="1" applyFont="1" applyFill="1"/>
    <xf numFmtId="0" fontId="6" fillId="6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/>
    </xf>
    <xf numFmtId="0" fontId="6" fillId="4" borderId="0" xfId="0" applyFont="1" applyFill="1" applyBorder="1"/>
    <xf numFmtId="0" fontId="6" fillId="13" borderId="0" xfId="0" applyFont="1" applyFill="1"/>
    <xf numFmtId="0" fontId="6" fillId="4" borderId="0" xfId="0" applyFont="1" applyFill="1"/>
    <xf numFmtId="0" fontId="9" fillId="16" borderId="0" xfId="0" applyFont="1" applyFill="1" applyBorder="1"/>
    <xf numFmtId="0" fontId="15" fillId="13" borderId="0" xfId="0" applyFont="1" applyFill="1"/>
    <xf numFmtId="0" fontId="3" fillId="0" borderId="0" xfId="0" applyFont="1" applyFill="1"/>
    <xf numFmtId="0" fontId="14" fillId="0" borderId="0" xfId="0" applyFont="1" applyFill="1"/>
    <xf numFmtId="0" fontId="9" fillId="4" borderId="0" xfId="0" applyFont="1" applyFill="1" applyAlignment="1">
      <alignment horizontal="right" vertical="center"/>
    </xf>
    <xf numFmtId="0" fontId="6" fillId="17" borderId="0" xfId="0" applyFont="1" applyFill="1"/>
    <xf numFmtId="0" fontId="9" fillId="17" borderId="0" xfId="0" applyFont="1" applyFill="1"/>
    <xf numFmtId="0" fontId="6" fillId="6" borderId="0" xfId="0" applyFont="1" applyFill="1"/>
    <xf numFmtId="2" fontId="6" fillId="6" borderId="0" xfId="0" applyNumberFormat="1" applyFont="1" applyFill="1"/>
    <xf numFmtId="0" fontId="9" fillId="6" borderId="0" xfId="0" applyFont="1" applyFill="1" applyAlignment="1">
      <alignment horizontal="right" vertical="center"/>
    </xf>
    <xf numFmtId="166" fontId="18" fillId="18" borderId="7" xfId="0" applyNumberFormat="1" applyFont="1" applyFill="1" applyBorder="1" applyAlignment="1">
      <alignment horizontal="right" vertical="center"/>
    </xf>
    <xf numFmtId="8" fontId="18" fillId="18" borderId="7" xfId="0" applyNumberFormat="1" applyFont="1" applyFill="1" applyBorder="1" applyAlignment="1">
      <alignment horizontal="right" vertical="center"/>
    </xf>
    <xf numFmtId="1" fontId="18" fillId="18" borderId="7" xfId="0" applyNumberFormat="1" applyFont="1" applyFill="1" applyBorder="1" applyAlignment="1">
      <alignment horizontal="right" vertical="center"/>
    </xf>
    <xf numFmtId="167" fontId="18" fillId="18" borderId="7" xfId="0" applyNumberFormat="1" applyFont="1" applyFill="1" applyBorder="1" applyAlignment="1">
      <alignment horizontal="right" vertical="center"/>
    </xf>
    <xf numFmtId="166" fontId="18" fillId="18" borderId="7" xfId="0" applyNumberFormat="1" applyFont="1" applyFill="1" applyBorder="1"/>
    <xf numFmtId="0" fontId="18" fillId="18" borderId="7" xfId="0" applyFont="1" applyFill="1" applyBorder="1"/>
    <xf numFmtId="0" fontId="18" fillId="18" borderId="6" xfId="0" applyFont="1" applyFill="1" applyBorder="1" applyAlignment="1">
      <alignment horizontal="left"/>
    </xf>
    <xf numFmtId="14" fontId="4" fillId="18" borderId="5" xfId="0" applyNumberFormat="1" applyFont="1" applyFill="1" applyBorder="1" applyAlignment="1">
      <alignment horizontal="right" vertical="center" wrapText="1"/>
    </xf>
    <xf numFmtId="14" fontId="4" fillId="4" borderId="0" xfId="0" applyNumberFormat="1" applyFont="1" applyFill="1" applyBorder="1" applyAlignment="1">
      <alignment horizontal="right" vertical="center" wrapText="1"/>
    </xf>
    <xf numFmtId="14" fontId="11" fillId="4" borderId="5" xfId="0" applyNumberFormat="1" applyFont="1" applyFill="1" applyBorder="1" applyAlignment="1">
      <alignment horizontal="right" vertical="center" wrapText="1"/>
    </xf>
    <xf numFmtId="14" fontId="11" fillId="4" borderId="0" xfId="0" applyNumberFormat="1" applyFont="1" applyFill="1" applyBorder="1" applyAlignment="1">
      <alignment horizontal="right" vertical="center" wrapText="1"/>
    </xf>
    <xf numFmtId="14" fontId="4" fillId="14" borderId="0" xfId="0" applyNumberFormat="1" applyFont="1" applyFill="1" applyBorder="1" applyAlignment="1">
      <alignment horizontal="right" vertical="center" wrapText="1"/>
    </xf>
    <xf numFmtId="14" fontId="4" fillId="14" borderId="5" xfId="0" applyNumberFormat="1" applyFont="1" applyFill="1" applyBorder="1" applyAlignment="1">
      <alignment horizontal="right" vertical="center" wrapText="1"/>
    </xf>
    <xf numFmtId="14" fontId="6" fillId="0" borderId="0" xfId="0" applyNumberFormat="1" applyFont="1" applyAlignment="1">
      <alignment horizontal="right"/>
    </xf>
    <xf numFmtId="6" fontId="6" fillId="0" borderId="0" xfId="0" applyNumberFormat="1" applyFont="1" applyFill="1"/>
    <xf numFmtId="166" fontId="4" fillId="20" borderId="0" xfId="0" applyNumberFormat="1" applyFont="1" applyFill="1" applyBorder="1" applyAlignment="1">
      <alignment horizontal="right" vertical="center"/>
    </xf>
    <xf numFmtId="8" fontId="4" fillId="20" borderId="0" xfId="0" applyNumberFormat="1" applyFont="1" applyFill="1" applyBorder="1" applyAlignment="1">
      <alignment horizontal="right" vertical="center"/>
    </xf>
    <xf numFmtId="6" fontId="11" fillId="20" borderId="0" xfId="0" applyNumberFormat="1" applyFont="1" applyFill="1" applyBorder="1" applyAlignment="1">
      <alignment horizontal="right" vertical="center"/>
    </xf>
    <xf numFmtId="1" fontId="4" fillId="20" borderId="0" xfId="0" applyNumberFormat="1" applyFont="1" applyFill="1" applyBorder="1" applyAlignment="1">
      <alignment horizontal="right" vertical="center"/>
    </xf>
    <xf numFmtId="167" fontId="4" fillId="20" borderId="0" xfId="0" applyNumberFormat="1" applyFont="1" applyFill="1" applyBorder="1" applyAlignment="1">
      <alignment horizontal="right" vertical="center"/>
    </xf>
    <xf numFmtId="3" fontId="11" fillId="20" borderId="0" xfId="0" applyNumberFormat="1" applyFont="1" applyFill="1" applyBorder="1" applyAlignment="1">
      <alignment horizontal="right" vertical="center"/>
    </xf>
    <xf numFmtId="166" fontId="5" fillId="20" borderId="0" xfId="0" applyNumberFormat="1" applyFont="1" applyFill="1" applyBorder="1"/>
    <xf numFmtId="0" fontId="5" fillId="20" borderId="0" xfId="0" applyFont="1" applyFill="1" applyBorder="1"/>
    <xf numFmtId="0" fontId="5" fillId="20" borderId="1" xfId="0" applyFont="1" applyFill="1" applyBorder="1" applyAlignment="1">
      <alignment horizontal="left"/>
    </xf>
    <xf numFmtId="8" fontId="5" fillId="20" borderId="0" xfId="0" applyNumberFormat="1" applyFont="1" applyFill="1" applyBorder="1"/>
    <xf numFmtId="167" fontId="5" fillId="20" borderId="1" xfId="0" applyNumberFormat="1" applyFont="1" applyFill="1" applyBorder="1" applyAlignment="1">
      <alignment horizontal="left"/>
    </xf>
    <xf numFmtId="166" fontId="11" fillId="20" borderId="7" xfId="0" applyNumberFormat="1" applyFont="1" applyFill="1" applyBorder="1" applyAlignment="1">
      <alignment horizontal="right" vertical="center"/>
    </xf>
    <xf numFmtId="8" fontId="11" fillId="20" borderId="7" xfId="0" applyNumberFormat="1" applyFont="1" applyFill="1" applyBorder="1" applyAlignment="1">
      <alignment horizontal="right" vertical="center"/>
    </xf>
    <xf numFmtId="1" fontId="11" fillId="20" borderId="7" xfId="0" applyNumberFormat="1" applyFont="1" applyFill="1" applyBorder="1" applyAlignment="1">
      <alignment horizontal="right" vertical="center"/>
    </xf>
    <xf numFmtId="167" fontId="11" fillId="20" borderId="7" xfId="0" applyNumberFormat="1" applyFont="1" applyFill="1" applyBorder="1" applyAlignment="1">
      <alignment horizontal="right" vertical="center"/>
    </xf>
    <xf numFmtId="166" fontId="10" fillId="20" borderId="7" xfId="0" applyNumberFormat="1" applyFont="1" applyFill="1" applyBorder="1"/>
    <xf numFmtId="8" fontId="5" fillId="20" borderId="1" xfId="0" applyNumberFormat="1" applyFont="1" applyFill="1" applyBorder="1" applyAlignment="1">
      <alignment horizontal="left"/>
    </xf>
    <xf numFmtId="166" fontId="5" fillId="20" borderId="0" xfId="0" applyNumberFormat="1" applyFont="1" applyFill="1" applyBorder="1" applyAlignment="1">
      <alignment horizontal="right" vertical="center"/>
    </xf>
    <xf numFmtId="0" fontId="5" fillId="20" borderId="0" xfId="0" applyFont="1" applyFill="1" applyBorder="1" applyAlignment="1">
      <alignment horizontal="right" vertical="center"/>
    </xf>
    <xf numFmtId="8" fontId="5" fillId="20" borderId="1" xfId="0" applyNumberFormat="1" applyFont="1" applyFill="1" applyBorder="1" applyAlignment="1">
      <alignment horizontal="right" vertical="center"/>
    </xf>
    <xf numFmtId="166" fontId="11" fillId="20" borderId="0" xfId="0" applyNumberFormat="1" applyFont="1" applyFill="1" applyBorder="1" applyAlignment="1">
      <alignment horizontal="right" vertical="center"/>
    </xf>
    <xf numFmtId="8" fontId="11" fillId="20" borderId="0" xfId="0" applyNumberFormat="1" applyFont="1" applyFill="1" applyBorder="1" applyAlignment="1">
      <alignment horizontal="right" vertical="center"/>
    </xf>
    <xf numFmtId="1" fontId="11" fillId="20" borderId="0" xfId="0" applyNumberFormat="1" applyFont="1" applyFill="1" applyBorder="1" applyAlignment="1">
      <alignment horizontal="right" vertical="center"/>
    </xf>
    <xf numFmtId="167" fontId="11" fillId="20" borderId="0" xfId="0" applyNumberFormat="1" applyFont="1" applyFill="1" applyBorder="1" applyAlignment="1">
      <alignment horizontal="right" vertical="center"/>
    </xf>
    <xf numFmtId="166" fontId="10" fillId="20" borderId="0" xfId="0" applyNumberFormat="1" applyFont="1" applyFill="1" applyBorder="1"/>
    <xf numFmtId="0" fontId="10" fillId="20" borderId="0" xfId="0" applyFont="1" applyFill="1" applyBorder="1"/>
    <xf numFmtId="8" fontId="10" fillId="20" borderId="1" xfId="0" applyNumberFormat="1" applyFont="1" applyFill="1" applyBorder="1" applyAlignment="1">
      <alignment horizontal="left"/>
    </xf>
    <xf numFmtId="3" fontId="5" fillId="20" borderId="0" xfId="0" applyNumberFormat="1" applyFont="1" applyFill="1" applyBorder="1"/>
    <xf numFmtId="166" fontId="4" fillId="20" borderId="7" xfId="0" applyNumberFormat="1" applyFont="1" applyFill="1" applyBorder="1" applyAlignment="1">
      <alignment horizontal="right" vertical="center"/>
    </xf>
    <xf numFmtId="8" fontId="4" fillId="20" borderId="7" xfId="0" applyNumberFormat="1" applyFont="1" applyFill="1" applyBorder="1" applyAlignment="1">
      <alignment horizontal="right" vertical="center"/>
    </xf>
    <xf numFmtId="1" fontId="4" fillId="20" borderId="7" xfId="0" applyNumberFormat="1" applyFont="1" applyFill="1" applyBorder="1" applyAlignment="1">
      <alignment horizontal="right" vertical="center"/>
    </xf>
    <xf numFmtId="167" fontId="4" fillId="20" borderId="7" xfId="0" applyNumberFormat="1" applyFont="1" applyFill="1" applyBorder="1" applyAlignment="1">
      <alignment horizontal="right" vertical="center"/>
    </xf>
    <xf numFmtId="3" fontId="11" fillId="20" borderId="7" xfId="0" applyNumberFormat="1" applyFont="1" applyFill="1" applyBorder="1" applyAlignment="1">
      <alignment horizontal="right" vertical="center"/>
    </xf>
    <xf numFmtId="166" fontId="5" fillId="20" borderId="7" xfId="0" applyNumberFormat="1" applyFont="1" applyFill="1" applyBorder="1"/>
    <xf numFmtId="166" fontId="5" fillId="20" borderId="6" xfId="0" applyNumberFormat="1" applyFont="1" applyFill="1" applyBorder="1"/>
    <xf numFmtId="0" fontId="10" fillId="20" borderId="0" xfId="0" applyFont="1" applyFill="1" applyBorder="1" applyAlignment="1">
      <alignment horizontal="right" vertical="center"/>
    </xf>
    <xf numFmtId="8" fontId="10" fillId="20" borderId="1" xfId="0" applyNumberFormat="1" applyFont="1" applyFill="1" applyBorder="1" applyAlignment="1">
      <alignment horizontal="right" vertical="center"/>
    </xf>
    <xf numFmtId="166" fontId="4" fillId="20" borderId="0" xfId="0" applyNumberFormat="1" applyFont="1" applyFill="1" applyBorder="1" applyAlignment="1">
      <alignment horizontal="left" vertical="center" wrapText="1"/>
    </xf>
    <xf numFmtId="166" fontId="11" fillId="20" borderId="0" xfId="0" applyNumberFormat="1" applyFont="1" applyFill="1" applyBorder="1" applyAlignment="1">
      <alignment horizontal="left" vertical="center" wrapText="1"/>
    </xf>
    <xf numFmtId="166" fontId="6" fillId="20" borderId="0" xfId="0" applyNumberFormat="1" applyFont="1" applyFill="1" applyBorder="1"/>
    <xf numFmtId="166" fontId="6" fillId="20" borderId="7" xfId="0" applyNumberFormat="1" applyFont="1" applyFill="1" applyBorder="1"/>
    <xf numFmtId="6" fontId="4" fillId="20" borderId="7" xfId="0" applyNumberFormat="1" applyFont="1" applyFill="1" applyBorder="1" applyAlignment="1">
      <alignment horizontal="right" vertical="center"/>
    </xf>
    <xf numFmtId="6" fontId="11" fillId="20" borderId="7" xfId="0" applyNumberFormat="1" applyFont="1" applyFill="1" applyBorder="1" applyAlignment="1">
      <alignment horizontal="right" vertical="center"/>
    </xf>
    <xf numFmtId="3" fontId="11" fillId="12" borderId="4" xfId="0" applyNumberFormat="1" applyFont="1" applyFill="1" applyBorder="1" applyAlignment="1">
      <alignment horizontal="right" vertical="center"/>
    </xf>
    <xf numFmtId="1" fontId="4" fillId="12" borderId="0" xfId="0" applyNumberFormat="1" applyFont="1" applyFill="1" applyBorder="1" applyAlignment="1">
      <alignment horizontal="right" vertical="center"/>
    </xf>
    <xf numFmtId="0" fontId="22" fillId="0" borderId="10" xfId="119" applyFont="1" applyAlignment="1">
      <alignment horizontal="center" vertical="center" wrapText="1"/>
    </xf>
    <xf numFmtId="166" fontId="22" fillId="7" borderId="10" xfId="119" applyNumberFormat="1" applyFont="1" applyFill="1" applyAlignment="1">
      <alignment horizontal="center" vertical="center" wrapText="1"/>
    </xf>
    <xf numFmtId="166" fontId="22" fillId="0" borderId="10" xfId="119" applyNumberFormat="1" applyFont="1" applyFill="1" applyAlignment="1">
      <alignment horizontal="center" vertical="center" wrapText="1"/>
    </xf>
    <xf numFmtId="0" fontId="22" fillId="0" borderId="10" xfId="119" applyFont="1" applyFill="1" applyAlignment="1">
      <alignment horizontal="center" vertical="center" wrapText="1"/>
    </xf>
    <xf numFmtId="1" fontId="22" fillId="0" borderId="10" xfId="119" applyNumberFormat="1" applyFont="1" applyFill="1" applyAlignment="1">
      <alignment horizontal="center" vertical="center" wrapText="1"/>
    </xf>
    <xf numFmtId="167" fontId="22" fillId="0" borderId="10" xfId="119" applyNumberFormat="1" applyFont="1" applyFill="1" applyAlignment="1">
      <alignment horizontal="center" vertical="center" wrapText="1"/>
    </xf>
    <xf numFmtId="14" fontId="22" fillId="0" borderId="10" xfId="119" applyNumberFormat="1" applyFont="1" applyAlignment="1">
      <alignment horizontal="center" vertical="center" wrapText="1"/>
    </xf>
    <xf numFmtId="3" fontId="22" fillId="0" borderId="10" xfId="119" applyNumberFormat="1" applyFont="1" applyFill="1" applyAlignment="1">
      <alignment horizontal="center" vertical="center" wrapText="1"/>
    </xf>
    <xf numFmtId="0" fontId="21" fillId="0" borderId="10" xfId="119" applyFont="1" applyFill="1" applyAlignment="1">
      <alignment horizontal="center" vertical="center" wrapText="1"/>
    </xf>
    <xf numFmtId="164" fontId="21" fillId="0" borderId="10" xfId="119" applyNumberFormat="1" applyFont="1" applyFill="1" applyAlignment="1">
      <alignment horizontal="center" vertical="center" wrapText="1"/>
    </xf>
    <xf numFmtId="0" fontId="21" fillId="0" borderId="10" xfId="119" applyFont="1" applyAlignment="1">
      <alignment horizontal="center" vertical="center" wrapText="1"/>
    </xf>
    <xf numFmtId="14" fontId="4" fillId="4" borderId="5" xfId="0" applyNumberFormat="1" applyFont="1" applyFill="1" applyBorder="1" applyAlignment="1">
      <alignment horizontal="right" vertical="center" wrapText="1"/>
    </xf>
    <xf numFmtId="166" fontId="5" fillId="20" borderId="0" xfId="121" applyNumberFormat="1" applyFont="1" applyFill="1" applyBorder="1" applyAlignment="1">
      <alignment horizontal="right"/>
    </xf>
    <xf numFmtId="166" fontId="10" fillId="20" borderId="0" xfId="121" applyNumberFormat="1" applyFont="1" applyFill="1" applyBorder="1" applyAlignment="1">
      <alignment horizontal="right" vertical="center"/>
    </xf>
    <xf numFmtId="166" fontId="5" fillId="20" borderId="1" xfId="121" applyNumberFormat="1" applyFont="1" applyFill="1" applyBorder="1" applyAlignment="1">
      <alignment horizontal="right"/>
    </xf>
    <xf numFmtId="166" fontId="6" fillId="20" borderId="0" xfId="121" applyNumberFormat="1" applyFont="1" applyFill="1" applyBorder="1" applyAlignment="1">
      <alignment horizontal="right"/>
    </xf>
    <xf numFmtId="14" fontId="11" fillId="14" borderId="5" xfId="0" applyNumberFormat="1" applyFont="1" applyFill="1" applyBorder="1" applyAlignment="1">
      <alignment horizontal="right" vertical="center" wrapText="1"/>
    </xf>
    <xf numFmtId="166" fontId="4" fillId="14" borderId="0" xfId="0" applyNumberFormat="1" applyFont="1" applyFill="1" applyBorder="1" applyAlignment="1">
      <alignment horizontal="right" vertical="center"/>
    </xf>
    <xf numFmtId="166" fontId="10" fillId="14" borderId="5" xfId="0" applyNumberFormat="1" applyFont="1" applyFill="1" applyBorder="1"/>
    <xf numFmtId="166" fontId="10" fillId="14" borderId="7" xfId="0" applyNumberFormat="1" applyFont="1" applyFill="1" applyBorder="1"/>
    <xf numFmtId="166" fontId="4" fillId="8" borderId="0" xfId="0" applyNumberFormat="1" applyFont="1" applyFill="1" applyBorder="1" applyAlignment="1">
      <alignment horizontal="right" vertical="center"/>
    </xf>
    <xf numFmtId="6" fontId="10" fillId="14" borderId="7" xfId="0" applyNumberFormat="1" applyFont="1" applyFill="1" applyBorder="1" applyAlignment="1">
      <alignment horizontal="right"/>
    </xf>
    <xf numFmtId="6" fontId="10" fillId="14" borderId="6" xfId="0" applyNumberFormat="1" applyFont="1" applyFill="1" applyBorder="1" applyAlignment="1">
      <alignment horizontal="right"/>
    </xf>
    <xf numFmtId="166" fontId="10" fillId="14" borderId="6" xfId="121" applyNumberFormat="1" applyFont="1" applyFill="1" applyBorder="1" applyAlignment="1">
      <alignment horizontal="right"/>
    </xf>
    <xf numFmtId="166" fontId="10" fillId="14" borderId="7" xfId="121" applyNumberFormat="1" applyFont="1" applyFill="1" applyBorder="1" applyAlignment="1">
      <alignment horizontal="right"/>
    </xf>
    <xf numFmtId="0" fontId="8" fillId="13" borderId="3" xfId="0" applyFont="1" applyFill="1" applyBorder="1" applyAlignment="1">
      <alignment horizontal="center" vertical="center" textRotation="90"/>
    </xf>
    <xf numFmtId="0" fontId="7" fillId="14" borderId="2" xfId="0" applyFont="1" applyFill="1" applyBorder="1" applyAlignment="1">
      <alignment horizontal="center" vertical="center" textRotation="90"/>
    </xf>
    <xf numFmtId="0" fontId="7" fillId="14" borderId="3" xfId="0" applyFont="1" applyFill="1" applyBorder="1" applyAlignment="1">
      <alignment horizontal="center" vertical="center" textRotation="90"/>
    </xf>
    <xf numFmtId="0" fontId="1" fillId="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  <xf numFmtId="10" fontId="20" fillId="19" borderId="5" xfId="120" applyNumberFormat="1" applyBorder="1"/>
    <xf numFmtId="0" fontId="8" fillId="13" borderId="2" xfId="0" applyFont="1" applyFill="1" applyBorder="1" applyAlignment="1">
      <alignment horizontal="center" vertical="center" textRotation="90"/>
    </xf>
  </cellXfs>
  <cellStyles count="122">
    <cellStyle name="Accent1" xfId="120" builtinId="29"/>
    <cellStyle name="Currency" xfId="121" builtinId="4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8" builtinId="9" hidden="1"/>
    <cellStyle name="Followed Hyperlink" xfId="116" builtinId="9" hidden="1"/>
    <cellStyle name="Followed Hyperlink" xfId="114" builtinId="9" hidden="1"/>
    <cellStyle name="Followed Hyperlink" xfId="112" builtinId="9" hidden="1"/>
    <cellStyle name="Followed Hyperlink" xfId="110" builtinId="9" hidden="1"/>
    <cellStyle name="Followed Hyperlink" xfId="108" builtinId="9" hidden="1"/>
    <cellStyle name="Followed Hyperlink" xfId="106" builtinId="9" hidden="1"/>
    <cellStyle name="Followed Hyperlink" xfId="104" builtinId="9" hidden="1"/>
    <cellStyle name="Followed Hyperlink" xfId="102" builtinId="9" hidden="1"/>
    <cellStyle name="Followed Hyperlink" xfId="100" builtinId="9" hidden="1"/>
    <cellStyle name="Followed Hyperlink" xfId="98" builtinId="9" hidden="1"/>
    <cellStyle name="Followed Hyperlink" xfId="96" builtinId="9" hidden="1"/>
    <cellStyle name="Followed Hyperlink" xfId="94" builtinId="9" hidden="1"/>
    <cellStyle name="Followed Hyperlink" xfId="90" builtinId="9" hidden="1"/>
    <cellStyle name="Followed Hyperlink" xfId="88" builtinId="9" hidden="1"/>
    <cellStyle name="Followed Hyperlink" xfId="86" builtinId="9" hidden="1"/>
    <cellStyle name="Followed Hyperlink" xfId="84" builtinId="9" hidden="1"/>
    <cellStyle name="Followed Hyperlink" xfId="82" builtinId="9" hidden="1"/>
    <cellStyle name="Followed Hyperlink" xfId="80" builtinId="9" hidden="1"/>
    <cellStyle name="Followed Hyperlink" xfId="78" builtinId="9" hidden="1"/>
    <cellStyle name="Followed Hyperlink" xfId="76" builtinId="9" hidden="1"/>
    <cellStyle name="Followed Hyperlink" xfId="74" builtinId="9" hidden="1"/>
    <cellStyle name="Followed Hyperlink" xfId="72" builtinId="9" hidden="1"/>
    <cellStyle name="Followed Hyperlink" xfId="70" builtinId="9" hidden="1"/>
    <cellStyle name="Followed Hyperlink" xfId="68" builtinId="9" hidden="1"/>
    <cellStyle name="Followed Hyperlink" xfId="66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4" builtinId="9" hidden="1"/>
    <cellStyle name="Followed Hyperlink" xfId="62" builtinId="9" hidden="1"/>
    <cellStyle name="Followed Hyperlink" xfId="54" builtinId="9" hidden="1"/>
    <cellStyle name="Followed Hyperlink" xfId="46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eading 2" xfId="119" builtinId="17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61" builtinId="8" hidden="1"/>
    <cellStyle name="Hyperlink" xfId="63" builtinId="8" hidden="1"/>
    <cellStyle name="Hyperlink" xfId="65" builtinId="8" hidden="1"/>
    <cellStyle name="Hyperlink" xfId="59" builtinId="8" hidden="1"/>
    <cellStyle name="Hyperlink" xfId="43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7" builtinId="8" hidden="1"/>
    <cellStyle name="Hyperlink" xfId="9" builtinId="8" hidden="1"/>
    <cellStyle name="Hyperlink" xfId="13" builtinId="8" hidden="1"/>
    <cellStyle name="Hyperlink" xfId="15" builtinId="8" hidden="1"/>
    <cellStyle name="Hyperlink" xfId="11" builtinId="8" hidden="1"/>
    <cellStyle name="Hyperlink" xfId="3" builtinId="8" hidden="1"/>
    <cellStyle name="Hyperlink" xfId="5" builtinId="8" hidden="1"/>
    <cellStyle name="Hyperlink" xfId="1" builtinId="8" hidden="1"/>
    <cellStyle name="Hyperlink 2" xfId="92"/>
    <cellStyle name="Normal" xfId="0" builtinId="0"/>
    <cellStyle name="Normal 2" xfId="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4"/>
  <sheetViews>
    <sheetView tabSelected="1" zoomScale="130" zoomScaleNormal="130" zoomScalePageLayoutView="130" workbookViewId="0">
      <pane ySplit="2" topLeftCell="A3" activePane="bottomLeft" state="frozen"/>
      <selection pane="bottomLeft" activeCell="A30" sqref="A30:A75"/>
    </sheetView>
  </sheetViews>
  <sheetFormatPr defaultColWidth="0" defaultRowHeight="9" zeroHeight="1" x14ac:dyDescent="0.15"/>
  <cols>
    <col min="1" max="1" width="8.85546875" style="43" customWidth="1"/>
    <col min="2" max="2" width="8.85546875" style="92" customWidth="1"/>
    <col min="3" max="3" width="9" style="45" customWidth="1"/>
    <col min="4" max="4" width="11.7109375" style="48" bestFit="1" customWidth="1"/>
    <col min="5" max="5" width="12" style="44" customWidth="1"/>
    <col min="6" max="6" width="9" style="93" customWidth="1"/>
    <col min="7" max="7" width="11.42578125" style="47" customWidth="1"/>
    <col min="8" max="8" width="13.42578125" style="51" bestFit="1" customWidth="1"/>
    <col min="9" max="9" width="9.7109375" style="44" bestFit="1" customWidth="1"/>
    <col min="10" max="10" width="7.140625" style="52" bestFit="1" customWidth="1"/>
    <col min="11" max="11" width="10.140625" style="44" bestFit="1" customWidth="1"/>
    <col min="12" max="12" width="8.140625" style="44" customWidth="1"/>
    <col min="13" max="13" width="9.7109375" style="42" bestFit="1" customWidth="1"/>
    <col min="14" max="14" width="12.85546875" style="56" customWidth="1"/>
    <col min="15" max="15" width="10.85546875" style="42" hidden="1" customWidth="1"/>
    <col min="16" max="16" width="13.42578125" style="62" hidden="1" customWidth="1"/>
    <col min="17" max="17" width="12" style="42" hidden="1" customWidth="1"/>
    <col min="18" max="18" width="12.28515625" style="42" hidden="1" customWidth="1"/>
    <col min="19" max="22" width="0" style="43" hidden="1" customWidth="1"/>
    <col min="23" max="16384" width="8.85546875" style="43" hidden="1"/>
  </cols>
  <sheetData>
    <row r="1" spans="1:18" s="149" customFormat="1" ht="34.5" thickBot="1" x14ac:dyDescent="0.3">
      <c r="A1" s="139" t="s">
        <v>137</v>
      </c>
      <c r="B1" s="145" t="s">
        <v>135</v>
      </c>
      <c r="C1" s="140" t="s">
        <v>125</v>
      </c>
      <c r="D1" s="141" t="s">
        <v>126</v>
      </c>
      <c r="E1" s="142" t="s">
        <v>127</v>
      </c>
      <c r="F1" s="142" t="s">
        <v>128</v>
      </c>
      <c r="G1" s="143" t="s">
        <v>129</v>
      </c>
      <c r="H1" s="144" t="s">
        <v>130</v>
      </c>
      <c r="I1" s="142" t="s">
        <v>131</v>
      </c>
      <c r="J1" s="146" t="s">
        <v>132</v>
      </c>
      <c r="K1" s="142" t="s">
        <v>133</v>
      </c>
      <c r="L1" s="142" t="s">
        <v>136</v>
      </c>
      <c r="M1" s="142" t="s">
        <v>138</v>
      </c>
      <c r="N1" s="142" t="s">
        <v>134</v>
      </c>
      <c r="O1" s="147"/>
      <c r="P1" s="148"/>
      <c r="Q1" s="147"/>
      <c r="R1" s="147"/>
    </row>
    <row r="2" spans="1:18" ht="17.45" customHeight="1" thickTop="1" thickBot="1" x14ac:dyDescent="0.3">
      <c r="A2" s="170">
        <v>7.0000000000000007E-2</v>
      </c>
      <c r="B2" s="86"/>
      <c r="C2" s="79"/>
      <c r="D2" s="79"/>
      <c r="E2" s="80"/>
      <c r="F2" s="80"/>
      <c r="G2" s="81"/>
      <c r="H2" s="82"/>
      <c r="I2" s="80"/>
      <c r="J2" s="137">
        <v>168000</v>
      </c>
      <c r="K2" s="79"/>
      <c r="L2" s="83"/>
      <c r="M2" s="84"/>
      <c r="N2" s="85"/>
      <c r="O2" s="44"/>
      <c r="P2" s="58"/>
      <c r="Q2" s="44"/>
      <c r="R2" s="44"/>
    </row>
    <row r="3" spans="1:18" s="44" customFormat="1" ht="9" customHeight="1" x14ac:dyDescent="0.15">
      <c r="A3" s="164" t="s">
        <v>98</v>
      </c>
      <c r="B3" s="90">
        <v>41733</v>
      </c>
      <c r="C3" s="94"/>
      <c r="D3" s="159">
        <v>1400</v>
      </c>
      <c r="E3" s="95">
        <f t="shared" ref="E3:E28" si="0">J2*$A$2/365</f>
        <v>32.219178082191789</v>
      </c>
      <c r="F3" s="96">
        <f>E3*30*-1</f>
        <v>-966.57534246575369</v>
      </c>
      <c r="G3" s="138">
        <v>14</v>
      </c>
      <c r="H3" s="98">
        <f>-G3*E3</f>
        <v>-451.06849315068507</v>
      </c>
      <c r="I3" s="95">
        <f t="shared" ref="I3:I66" si="1">C3+H3+D3</f>
        <v>948.93150684931493</v>
      </c>
      <c r="J3" s="99">
        <f t="shared" ref="J3:J66" si="2">$J$2-L3</f>
        <v>167051.0684931507</v>
      </c>
      <c r="K3" s="100">
        <f>SUM(C3:D3)</f>
        <v>1400</v>
      </c>
      <c r="L3" s="100">
        <f>I3</f>
        <v>948.93150684931493</v>
      </c>
      <c r="M3" s="101"/>
      <c r="N3" s="102"/>
      <c r="P3" s="58"/>
    </row>
    <row r="4" spans="1:18" s="44" customFormat="1" ht="9" customHeight="1" x14ac:dyDescent="0.15">
      <c r="A4" s="164"/>
      <c r="B4" s="90">
        <v>41747</v>
      </c>
      <c r="C4" s="94"/>
      <c r="D4" s="156">
        <v>2180</v>
      </c>
      <c r="E4" s="95">
        <f t="shared" si="0"/>
        <v>32.037191217864518</v>
      </c>
      <c r="F4" s="96">
        <f t="shared" ref="F4:F67" si="3">E4*30*-1</f>
        <v>-961.11573653593553</v>
      </c>
      <c r="G4" s="138">
        <f t="shared" ref="G4:G61" si="4">B4-B3</f>
        <v>14</v>
      </c>
      <c r="H4" s="98">
        <f t="shared" ref="H4:H67" si="5">-G4*E4</f>
        <v>-448.52067705010325</v>
      </c>
      <c r="I4" s="95">
        <f t="shared" si="1"/>
        <v>1731.4793229498969</v>
      </c>
      <c r="J4" s="99">
        <f t="shared" si="2"/>
        <v>165319.58917020078</v>
      </c>
      <c r="K4" s="100">
        <f>SUM(D4+C4)+K3</f>
        <v>3580</v>
      </c>
      <c r="L4" s="100">
        <f>SUM(L3,+I4)</f>
        <v>2680.4108297992116</v>
      </c>
      <c r="M4" s="101"/>
      <c r="N4" s="102"/>
      <c r="P4" s="58"/>
    </row>
    <row r="5" spans="1:18" ht="9" customHeight="1" x14ac:dyDescent="0.15">
      <c r="A5" s="164"/>
      <c r="B5" s="90">
        <v>41761</v>
      </c>
      <c r="C5" s="94"/>
      <c r="D5" s="156">
        <v>0</v>
      </c>
      <c r="E5" s="95">
        <f t="shared" si="0"/>
        <v>31.705126690175494</v>
      </c>
      <c r="F5" s="96">
        <f t="shared" si="3"/>
        <v>-951.15380070526476</v>
      </c>
      <c r="G5" s="138">
        <f t="shared" si="4"/>
        <v>14</v>
      </c>
      <c r="H5" s="98">
        <f t="shared" si="5"/>
        <v>-443.87177366245692</v>
      </c>
      <c r="I5" s="95">
        <f t="shared" si="1"/>
        <v>-443.87177366245692</v>
      </c>
      <c r="J5" s="99">
        <f t="shared" si="2"/>
        <v>165763.46094386323</v>
      </c>
      <c r="K5" s="100">
        <f t="shared" ref="K5:K29" si="6">SUM(D5+C5)+K4</f>
        <v>3580</v>
      </c>
      <c r="L5" s="100">
        <f t="shared" ref="L5:L68" si="7">SUM(L4,+I5)</f>
        <v>2236.5390561367549</v>
      </c>
      <c r="M5" s="101"/>
      <c r="N5" s="102"/>
      <c r="O5" s="44"/>
      <c r="P5" s="58"/>
      <c r="Q5" s="44"/>
      <c r="R5" s="44"/>
    </row>
    <row r="6" spans="1:18" s="46" customFormat="1" ht="9" customHeight="1" x14ac:dyDescent="0.15">
      <c r="A6" s="164"/>
      <c r="B6" s="90">
        <v>41763</v>
      </c>
      <c r="C6" s="94">
        <v>1854</v>
      </c>
      <c r="D6" s="156">
        <v>0</v>
      </c>
      <c r="E6" s="95">
        <f t="shared" si="0"/>
        <v>31.790252783754596</v>
      </c>
      <c r="F6" s="96">
        <f t="shared" si="3"/>
        <v>-953.70758351263794</v>
      </c>
      <c r="G6" s="138">
        <f t="shared" si="4"/>
        <v>2</v>
      </c>
      <c r="H6" s="98">
        <f t="shared" si="5"/>
        <v>-63.580505567509192</v>
      </c>
      <c r="I6" s="95">
        <f t="shared" si="1"/>
        <v>1790.4194944324909</v>
      </c>
      <c r="J6" s="99">
        <f t="shared" si="2"/>
        <v>163973.04144943075</v>
      </c>
      <c r="K6" s="100">
        <f t="shared" si="6"/>
        <v>5434</v>
      </c>
      <c r="L6" s="100">
        <f t="shared" si="7"/>
        <v>4026.9585505692457</v>
      </c>
      <c r="M6" s="101"/>
      <c r="N6" s="102"/>
      <c r="P6" s="59"/>
    </row>
    <row r="7" spans="1:18" ht="9" customHeight="1" x14ac:dyDescent="0.15">
      <c r="A7" s="164"/>
      <c r="B7" s="90">
        <v>41775</v>
      </c>
      <c r="C7" s="94"/>
      <c r="D7" s="159">
        <v>2000</v>
      </c>
      <c r="E7" s="95">
        <f t="shared" si="0"/>
        <v>31.446884661534668</v>
      </c>
      <c r="F7" s="96">
        <f t="shared" si="3"/>
        <v>-943.40653984604</v>
      </c>
      <c r="G7" s="138">
        <f t="shared" si="4"/>
        <v>12</v>
      </c>
      <c r="H7" s="98">
        <f t="shared" si="5"/>
        <v>-377.36261593841601</v>
      </c>
      <c r="I7" s="95">
        <f t="shared" si="1"/>
        <v>1622.637384061584</v>
      </c>
      <c r="J7" s="99">
        <f t="shared" si="2"/>
        <v>162350.40406536916</v>
      </c>
      <c r="K7" s="100">
        <f t="shared" si="6"/>
        <v>7434</v>
      </c>
      <c r="L7" s="100">
        <f t="shared" si="7"/>
        <v>5649.59593463083</v>
      </c>
      <c r="M7" s="101"/>
      <c r="N7" s="102"/>
      <c r="O7" s="44"/>
      <c r="P7" s="58"/>
      <c r="Q7" s="44"/>
      <c r="R7" s="44"/>
    </row>
    <row r="8" spans="1:18" ht="9" customHeight="1" x14ac:dyDescent="0.15">
      <c r="A8" s="164"/>
      <c r="B8" s="90">
        <v>41789</v>
      </c>
      <c r="C8" s="94"/>
      <c r="D8" s="156"/>
      <c r="E8" s="95">
        <f t="shared" si="0"/>
        <v>31.135693930344775</v>
      </c>
      <c r="F8" s="96">
        <f t="shared" si="3"/>
        <v>-934.07081791034329</v>
      </c>
      <c r="G8" s="138">
        <f t="shared" si="4"/>
        <v>14</v>
      </c>
      <c r="H8" s="98">
        <f t="shared" si="5"/>
        <v>-435.89971502482683</v>
      </c>
      <c r="I8" s="95">
        <f t="shared" si="1"/>
        <v>-435.89971502482683</v>
      </c>
      <c r="J8" s="99">
        <f t="shared" si="2"/>
        <v>162786.303780394</v>
      </c>
      <c r="K8" s="100">
        <f t="shared" si="6"/>
        <v>7434</v>
      </c>
      <c r="L8" s="100">
        <f t="shared" si="7"/>
        <v>5213.6962196060031</v>
      </c>
      <c r="M8" s="101"/>
      <c r="N8" s="102"/>
      <c r="O8" s="44"/>
      <c r="P8" s="58"/>
      <c r="Q8" s="44"/>
      <c r="R8" s="44"/>
    </row>
    <row r="9" spans="1:18" s="46" customFormat="1" ht="9" customHeight="1" x14ac:dyDescent="0.15">
      <c r="A9" s="164"/>
      <c r="B9" s="90">
        <v>41794</v>
      </c>
      <c r="C9" s="94">
        <v>1854</v>
      </c>
      <c r="D9" s="156"/>
      <c r="E9" s="95">
        <f t="shared" si="0"/>
        <v>31.219291135965971</v>
      </c>
      <c r="F9" s="96">
        <f t="shared" si="3"/>
        <v>-936.5787340789791</v>
      </c>
      <c r="G9" s="97">
        <f t="shared" si="4"/>
        <v>5</v>
      </c>
      <c r="H9" s="98">
        <f t="shared" si="5"/>
        <v>-156.09645567982986</v>
      </c>
      <c r="I9" s="95">
        <f t="shared" si="1"/>
        <v>1697.9035443201701</v>
      </c>
      <c r="J9" s="99">
        <f t="shared" si="2"/>
        <v>161088.40023607382</v>
      </c>
      <c r="K9" s="100">
        <f t="shared" si="6"/>
        <v>9288</v>
      </c>
      <c r="L9" s="100">
        <f t="shared" si="7"/>
        <v>6911.5997639261732</v>
      </c>
      <c r="M9" s="101"/>
      <c r="N9" s="102"/>
      <c r="P9" s="59"/>
    </row>
    <row r="10" spans="1:18" ht="9" customHeight="1" x14ac:dyDescent="0.15">
      <c r="A10" s="164"/>
      <c r="B10" s="90">
        <v>41802</v>
      </c>
      <c r="C10" s="94"/>
      <c r="D10" s="156">
        <v>2000</v>
      </c>
      <c r="E10" s="95">
        <f t="shared" si="0"/>
        <v>30.893665798699093</v>
      </c>
      <c r="F10" s="96">
        <f t="shared" si="3"/>
        <v>-926.8099739609728</v>
      </c>
      <c r="G10" s="97">
        <f t="shared" si="4"/>
        <v>8</v>
      </c>
      <c r="H10" s="98">
        <f t="shared" si="5"/>
        <v>-247.14932638959274</v>
      </c>
      <c r="I10" s="95">
        <f t="shared" si="1"/>
        <v>1752.8506736104073</v>
      </c>
      <c r="J10" s="99">
        <f t="shared" si="2"/>
        <v>159335.54956246342</v>
      </c>
      <c r="K10" s="100">
        <f t="shared" si="6"/>
        <v>11288</v>
      </c>
      <c r="L10" s="100">
        <f t="shared" si="7"/>
        <v>8664.4504375365796</v>
      </c>
      <c r="M10" s="101"/>
      <c r="N10" s="102"/>
      <c r="O10" s="50"/>
      <c r="P10" s="58"/>
      <c r="Q10" s="44"/>
      <c r="R10" s="44"/>
    </row>
    <row r="11" spans="1:18" ht="9" customHeight="1" x14ac:dyDescent="0.15">
      <c r="A11" s="164"/>
      <c r="B11" s="90">
        <v>41817</v>
      </c>
      <c r="C11" s="94"/>
      <c r="D11" s="94"/>
      <c r="E11" s="95">
        <f t="shared" si="0"/>
        <v>30.557502655814904</v>
      </c>
      <c r="F11" s="96">
        <f t="shared" si="3"/>
        <v>-916.7250796744471</v>
      </c>
      <c r="G11" s="97">
        <f t="shared" si="4"/>
        <v>15</v>
      </c>
      <c r="H11" s="98">
        <f t="shared" si="5"/>
        <v>-458.36253983722355</v>
      </c>
      <c r="I11" s="95">
        <f t="shared" si="1"/>
        <v>-458.36253983722355</v>
      </c>
      <c r="J11" s="99">
        <f t="shared" si="2"/>
        <v>159793.91210230064</v>
      </c>
      <c r="K11" s="100">
        <f t="shared" si="6"/>
        <v>11288</v>
      </c>
      <c r="L11" s="100">
        <f t="shared" si="7"/>
        <v>8206.0878976993554</v>
      </c>
      <c r="M11" s="101"/>
      <c r="N11" s="102"/>
      <c r="O11" s="44"/>
      <c r="P11" s="58"/>
      <c r="Q11" s="44"/>
      <c r="R11" s="44"/>
    </row>
    <row r="12" spans="1:18" s="46" customFormat="1" ht="9" customHeight="1" x14ac:dyDescent="0.15">
      <c r="A12" s="164"/>
      <c r="B12" s="90">
        <v>41824</v>
      </c>
      <c r="C12" s="94">
        <v>1854</v>
      </c>
      <c r="D12" s="94"/>
      <c r="E12" s="95">
        <f t="shared" si="0"/>
        <v>30.64540780044122</v>
      </c>
      <c r="F12" s="96">
        <f t="shared" si="3"/>
        <v>-919.36223401323662</v>
      </c>
      <c r="G12" s="97">
        <f t="shared" si="4"/>
        <v>7</v>
      </c>
      <c r="H12" s="98">
        <f t="shared" si="5"/>
        <v>-214.51785460308855</v>
      </c>
      <c r="I12" s="95">
        <f t="shared" si="1"/>
        <v>1639.4821453969114</v>
      </c>
      <c r="J12" s="99">
        <f t="shared" si="2"/>
        <v>158154.42995690374</v>
      </c>
      <c r="K12" s="100">
        <f t="shared" si="6"/>
        <v>13142</v>
      </c>
      <c r="L12" s="100">
        <f t="shared" si="7"/>
        <v>9845.5700430962661</v>
      </c>
      <c r="M12" s="101"/>
      <c r="N12" s="102"/>
      <c r="P12" s="59"/>
    </row>
    <row r="13" spans="1:18" ht="9" customHeight="1" x14ac:dyDescent="0.15">
      <c r="A13" s="164"/>
      <c r="B13" s="90">
        <v>41830</v>
      </c>
      <c r="C13" s="94"/>
      <c r="D13" s="94">
        <v>2000</v>
      </c>
      <c r="E13" s="95">
        <f t="shared" si="0"/>
        <v>30.330986567077431</v>
      </c>
      <c r="F13" s="96">
        <f t="shared" si="3"/>
        <v>-909.92959701232292</v>
      </c>
      <c r="G13" s="97">
        <f t="shared" si="4"/>
        <v>6</v>
      </c>
      <c r="H13" s="98">
        <f t="shared" si="5"/>
        <v>-181.98591940246459</v>
      </c>
      <c r="I13" s="95">
        <f t="shared" si="1"/>
        <v>1818.0140805975354</v>
      </c>
      <c r="J13" s="99">
        <f t="shared" si="2"/>
        <v>156336.41587630619</v>
      </c>
      <c r="K13" s="100">
        <f t="shared" si="6"/>
        <v>15142</v>
      </c>
      <c r="L13" s="100">
        <f t="shared" si="7"/>
        <v>11663.584123693801</v>
      </c>
      <c r="M13" s="101"/>
      <c r="N13" s="102"/>
      <c r="O13" s="44"/>
      <c r="P13" s="58"/>
      <c r="Q13" s="44"/>
      <c r="R13" s="44"/>
    </row>
    <row r="14" spans="1:18" ht="9" customHeight="1" x14ac:dyDescent="0.15">
      <c r="A14" s="164"/>
      <c r="B14" s="90">
        <v>41845</v>
      </c>
      <c r="C14" s="94"/>
      <c r="D14" s="94"/>
      <c r="E14" s="95">
        <f t="shared" si="0"/>
        <v>29.982326332442284</v>
      </c>
      <c r="F14" s="96">
        <f t="shared" si="3"/>
        <v>-899.46978997326846</v>
      </c>
      <c r="G14" s="97">
        <f t="shared" si="4"/>
        <v>15</v>
      </c>
      <c r="H14" s="98">
        <f>-G14*E14</f>
        <v>-449.73489498663423</v>
      </c>
      <c r="I14" s="95">
        <f t="shared" si="1"/>
        <v>-449.73489498663423</v>
      </c>
      <c r="J14" s="99">
        <f t="shared" si="2"/>
        <v>156786.15077129283</v>
      </c>
      <c r="K14" s="100">
        <f t="shared" si="6"/>
        <v>15142</v>
      </c>
      <c r="L14" s="100">
        <f t="shared" si="7"/>
        <v>11213.849228707168</v>
      </c>
      <c r="M14" s="101"/>
      <c r="N14" s="102"/>
      <c r="O14" s="44"/>
      <c r="P14" s="58"/>
      <c r="Q14" s="44"/>
      <c r="R14" s="44"/>
    </row>
    <row r="15" spans="1:18" s="46" customFormat="1" ht="9" customHeight="1" x14ac:dyDescent="0.15">
      <c r="A15" s="164"/>
      <c r="B15" s="90">
        <v>41855</v>
      </c>
      <c r="C15" s="94">
        <v>1854</v>
      </c>
      <c r="D15" s="94"/>
      <c r="E15" s="95">
        <f t="shared" si="0"/>
        <v>30.068576860247941</v>
      </c>
      <c r="F15" s="96">
        <f t="shared" si="3"/>
        <v>-902.05730580743818</v>
      </c>
      <c r="G15" s="97">
        <f t="shared" si="4"/>
        <v>10</v>
      </c>
      <c r="H15" s="98">
        <f t="shared" si="5"/>
        <v>-300.68576860247941</v>
      </c>
      <c r="I15" s="95">
        <f t="shared" si="1"/>
        <v>1553.3142313975206</v>
      </c>
      <c r="J15" s="99">
        <f t="shared" si="2"/>
        <v>155232.8365398953</v>
      </c>
      <c r="K15" s="100">
        <f t="shared" si="6"/>
        <v>16996</v>
      </c>
      <c r="L15" s="100">
        <f t="shared" si="7"/>
        <v>12767.163460104688</v>
      </c>
      <c r="M15" s="101"/>
      <c r="N15" s="102"/>
      <c r="P15" s="59"/>
    </row>
    <row r="16" spans="1:18" ht="9" customHeight="1" x14ac:dyDescent="0.15">
      <c r="A16" s="164"/>
      <c r="B16" s="90">
        <v>41858</v>
      </c>
      <c r="C16" s="94"/>
      <c r="D16" s="94">
        <v>2000</v>
      </c>
      <c r="E16" s="95">
        <f>J15*$A$2/365</f>
        <v>29.770680980253896</v>
      </c>
      <c r="F16" s="96">
        <f t="shared" si="3"/>
        <v>-893.12042940761694</v>
      </c>
      <c r="G16" s="97">
        <f>B16-B15</f>
        <v>3</v>
      </c>
      <c r="H16" s="98">
        <f t="shared" si="5"/>
        <v>-89.312042940761685</v>
      </c>
      <c r="I16" s="95">
        <f t="shared" si="1"/>
        <v>1910.6879570592382</v>
      </c>
      <c r="J16" s="99">
        <f t="shared" si="2"/>
        <v>153322.14858283609</v>
      </c>
      <c r="K16" s="100">
        <f>SUM(D16+C16)+K15</f>
        <v>18996</v>
      </c>
      <c r="L16" s="100">
        <f>SUM(L15,+I16)</f>
        <v>14677.851417163925</v>
      </c>
      <c r="M16" s="101"/>
      <c r="N16" s="102"/>
      <c r="O16" s="44"/>
      <c r="P16" s="58"/>
      <c r="Q16" s="44"/>
      <c r="R16" s="44"/>
    </row>
    <row r="17" spans="1:18" ht="9" customHeight="1" x14ac:dyDescent="0.15">
      <c r="A17" s="164"/>
      <c r="B17" s="90">
        <v>41873</v>
      </c>
      <c r="C17" s="94"/>
      <c r="D17" s="94"/>
      <c r="E17" s="95">
        <f t="shared" si="0"/>
        <v>29.404247673420624</v>
      </c>
      <c r="F17" s="96">
        <f t="shared" si="3"/>
        <v>-882.12743020261871</v>
      </c>
      <c r="G17" s="97">
        <f t="shared" si="4"/>
        <v>15</v>
      </c>
      <c r="H17" s="98">
        <f t="shared" si="5"/>
        <v>-441.06371510130936</v>
      </c>
      <c r="I17" s="95">
        <f t="shared" si="1"/>
        <v>-441.06371510130936</v>
      </c>
      <c r="J17" s="99">
        <f t="shared" si="2"/>
        <v>153763.2122979374</v>
      </c>
      <c r="K17" s="100">
        <f t="shared" si="6"/>
        <v>18996</v>
      </c>
      <c r="L17" s="100">
        <f t="shared" si="7"/>
        <v>14236.787702062617</v>
      </c>
      <c r="M17" s="101"/>
      <c r="N17" s="102"/>
      <c r="O17" s="44"/>
      <c r="P17" s="58"/>
      <c r="Q17" s="44"/>
      <c r="R17" s="44"/>
    </row>
    <row r="18" spans="1:18" s="46" customFormat="1" ht="9" customHeight="1" x14ac:dyDescent="0.15">
      <c r="A18" s="164"/>
      <c r="B18" s="90">
        <v>41886</v>
      </c>
      <c r="C18" s="94">
        <v>1854</v>
      </c>
      <c r="D18" s="94"/>
      <c r="E18" s="95">
        <f t="shared" si="0"/>
        <v>29.488835235220876</v>
      </c>
      <c r="F18" s="96">
        <f t="shared" si="3"/>
        <v>-884.66505705662621</v>
      </c>
      <c r="G18" s="97">
        <f t="shared" si="4"/>
        <v>13</v>
      </c>
      <c r="H18" s="98">
        <f t="shared" si="5"/>
        <v>-383.35485805787141</v>
      </c>
      <c r="I18" s="95">
        <f t="shared" si="1"/>
        <v>1470.6451419421287</v>
      </c>
      <c r="J18" s="99">
        <f t="shared" si="2"/>
        <v>152292.56715599526</v>
      </c>
      <c r="K18" s="100">
        <f t="shared" si="6"/>
        <v>20850</v>
      </c>
      <c r="L18" s="100">
        <f t="shared" si="7"/>
        <v>15707.432844004745</v>
      </c>
      <c r="M18" s="101"/>
      <c r="N18" s="102"/>
      <c r="P18" s="59"/>
    </row>
    <row r="19" spans="1:18" ht="9" customHeight="1" x14ac:dyDescent="0.15">
      <c r="A19" s="164"/>
      <c r="B19" s="90">
        <v>41886</v>
      </c>
      <c r="C19" s="94"/>
      <c r="D19" s="94">
        <v>2000</v>
      </c>
      <c r="E19" s="95">
        <f t="shared" si="0"/>
        <v>29.206793701149781</v>
      </c>
      <c r="F19" s="96">
        <f t="shared" si="3"/>
        <v>-876.20381103449347</v>
      </c>
      <c r="G19" s="97">
        <f t="shared" si="4"/>
        <v>0</v>
      </c>
      <c r="H19" s="98">
        <f t="shared" si="5"/>
        <v>0</v>
      </c>
      <c r="I19" s="95">
        <f t="shared" si="1"/>
        <v>2000</v>
      </c>
      <c r="J19" s="99">
        <f t="shared" si="2"/>
        <v>150292.56715599526</v>
      </c>
      <c r="K19" s="100">
        <f t="shared" si="6"/>
        <v>22850</v>
      </c>
      <c r="L19" s="100">
        <f t="shared" si="7"/>
        <v>17707.432844004747</v>
      </c>
      <c r="M19" s="101"/>
      <c r="N19" s="102"/>
      <c r="O19" s="44"/>
      <c r="P19" s="58"/>
      <c r="Q19" s="44"/>
      <c r="R19" s="44"/>
    </row>
    <row r="20" spans="1:18" ht="9" customHeight="1" x14ac:dyDescent="0.15">
      <c r="A20" s="164"/>
      <c r="B20" s="90">
        <v>41901</v>
      </c>
      <c r="C20" s="94"/>
      <c r="D20" s="94">
        <v>2000</v>
      </c>
      <c r="E20" s="95">
        <f t="shared" si="0"/>
        <v>28.823232057314165</v>
      </c>
      <c r="F20" s="96">
        <f t="shared" si="3"/>
        <v>-864.69696171942496</v>
      </c>
      <c r="G20" s="97">
        <f t="shared" si="4"/>
        <v>15</v>
      </c>
      <c r="H20" s="98">
        <f t="shared" si="5"/>
        <v>-432.34848085971248</v>
      </c>
      <c r="I20" s="95">
        <f t="shared" si="1"/>
        <v>1567.6515191402875</v>
      </c>
      <c r="J20" s="99">
        <f t="shared" si="2"/>
        <v>148724.91563685497</v>
      </c>
      <c r="K20" s="100">
        <f t="shared" si="6"/>
        <v>24850</v>
      </c>
      <c r="L20" s="100">
        <f t="shared" si="7"/>
        <v>19275.084363145033</v>
      </c>
      <c r="M20" s="101"/>
      <c r="N20" s="102"/>
      <c r="O20" s="44"/>
      <c r="P20" s="58"/>
      <c r="Q20" s="44"/>
      <c r="R20" s="44"/>
    </row>
    <row r="21" spans="1:18" ht="9" customHeight="1" x14ac:dyDescent="0.15">
      <c r="A21" s="164"/>
      <c r="B21" s="90">
        <v>41915</v>
      </c>
      <c r="C21" s="94"/>
      <c r="D21" s="94"/>
      <c r="E21" s="95">
        <f t="shared" si="0"/>
        <v>28.522586560492741</v>
      </c>
      <c r="F21" s="96">
        <f t="shared" si="3"/>
        <v>-855.67759681478219</v>
      </c>
      <c r="G21" s="97">
        <f t="shared" si="4"/>
        <v>14</v>
      </c>
      <c r="H21" s="98">
        <f t="shared" si="5"/>
        <v>-399.31621184689834</v>
      </c>
      <c r="I21" s="95">
        <f t="shared" si="1"/>
        <v>-399.31621184689834</v>
      </c>
      <c r="J21" s="99">
        <f t="shared" si="2"/>
        <v>149124.23184870186</v>
      </c>
      <c r="K21" s="100">
        <f t="shared" si="6"/>
        <v>24850</v>
      </c>
      <c r="L21" s="100">
        <f t="shared" si="7"/>
        <v>18875.768151298136</v>
      </c>
      <c r="M21" s="103"/>
      <c r="N21" s="102"/>
      <c r="O21" s="44"/>
      <c r="P21" s="58"/>
      <c r="Q21" s="44"/>
      <c r="R21" s="44"/>
    </row>
    <row r="22" spans="1:18" s="46" customFormat="1" ht="9" customHeight="1" x14ac:dyDescent="0.15">
      <c r="A22" s="164"/>
      <c r="B22" s="90">
        <v>41916</v>
      </c>
      <c r="C22" s="94">
        <v>1854</v>
      </c>
      <c r="D22" s="94"/>
      <c r="E22" s="95">
        <f t="shared" si="0"/>
        <v>28.59916775180584</v>
      </c>
      <c r="F22" s="96">
        <f t="shared" si="3"/>
        <v>-857.97503255417519</v>
      </c>
      <c r="G22" s="97">
        <f t="shared" si="4"/>
        <v>1</v>
      </c>
      <c r="H22" s="98">
        <f t="shared" si="5"/>
        <v>-28.59916775180584</v>
      </c>
      <c r="I22" s="95">
        <f t="shared" si="1"/>
        <v>1825.4008322481941</v>
      </c>
      <c r="J22" s="99">
        <f t="shared" si="2"/>
        <v>147298.83101645368</v>
      </c>
      <c r="K22" s="100">
        <f t="shared" si="6"/>
        <v>26704</v>
      </c>
      <c r="L22" s="100">
        <f t="shared" si="7"/>
        <v>20701.168983546329</v>
      </c>
      <c r="M22" s="103"/>
      <c r="N22" s="102"/>
      <c r="P22" s="59"/>
    </row>
    <row r="23" spans="1:18" ht="9" customHeight="1" x14ac:dyDescent="0.15">
      <c r="A23" s="164"/>
      <c r="B23" s="90">
        <v>41928</v>
      </c>
      <c r="C23" s="94"/>
      <c r="D23" s="94">
        <v>2000</v>
      </c>
      <c r="E23" s="95">
        <f t="shared" si="0"/>
        <v>28.249090879867833</v>
      </c>
      <c r="F23" s="96">
        <f t="shared" si="3"/>
        <v>-847.472726396035</v>
      </c>
      <c r="G23" s="97">
        <f t="shared" si="4"/>
        <v>12</v>
      </c>
      <c r="H23" s="98">
        <f t="shared" si="5"/>
        <v>-338.98909055841398</v>
      </c>
      <c r="I23" s="95">
        <f t="shared" si="1"/>
        <v>1661.0109094415861</v>
      </c>
      <c r="J23" s="99">
        <f t="shared" si="2"/>
        <v>145637.82010701208</v>
      </c>
      <c r="K23" s="100">
        <f t="shared" si="6"/>
        <v>28704</v>
      </c>
      <c r="L23" s="100">
        <f t="shared" si="7"/>
        <v>22362.179892987915</v>
      </c>
      <c r="M23" s="101"/>
      <c r="N23" s="102"/>
      <c r="O23" s="44"/>
      <c r="P23" s="58"/>
      <c r="Q23" s="44"/>
      <c r="R23" s="44"/>
    </row>
    <row r="24" spans="1:18" ht="9" customHeight="1" x14ac:dyDescent="0.15">
      <c r="A24" s="164"/>
      <c r="B24" s="90">
        <v>41943</v>
      </c>
      <c r="C24" s="94"/>
      <c r="D24" s="94"/>
      <c r="E24" s="95">
        <f t="shared" si="0"/>
        <v>27.930540842440678</v>
      </c>
      <c r="F24" s="96">
        <f t="shared" si="3"/>
        <v>-837.91622527322033</v>
      </c>
      <c r="G24" s="97">
        <f t="shared" si="4"/>
        <v>15</v>
      </c>
      <c r="H24" s="98">
        <f t="shared" si="5"/>
        <v>-418.95811263661017</v>
      </c>
      <c r="I24" s="95">
        <f t="shared" si="1"/>
        <v>-418.95811263661017</v>
      </c>
      <c r="J24" s="99">
        <f t="shared" si="2"/>
        <v>146056.7782196487</v>
      </c>
      <c r="K24" s="100">
        <f t="shared" si="6"/>
        <v>28704</v>
      </c>
      <c r="L24" s="100">
        <f t="shared" si="7"/>
        <v>21943.221780351305</v>
      </c>
      <c r="M24" s="101"/>
      <c r="N24" s="102"/>
      <c r="O24" s="44"/>
      <c r="P24" s="58"/>
      <c r="Q24" s="44"/>
      <c r="R24" s="44"/>
    </row>
    <row r="25" spans="1:18" s="46" customFormat="1" ht="9" customHeight="1" x14ac:dyDescent="0.15">
      <c r="A25" s="164"/>
      <c r="B25" s="90">
        <v>41947</v>
      </c>
      <c r="C25" s="94">
        <v>1750</v>
      </c>
      <c r="D25" s="94"/>
      <c r="E25" s="95">
        <f t="shared" si="0"/>
        <v>28.010888973631257</v>
      </c>
      <c r="F25" s="96">
        <f t="shared" si="3"/>
        <v>-840.32666920893769</v>
      </c>
      <c r="G25" s="97">
        <f t="shared" si="4"/>
        <v>4</v>
      </c>
      <c r="H25" s="98">
        <f t="shared" si="5"/>
        <v>-112.04355589452503</v>
      </c>
      <c r="I25" s="95">
        <f t="shared" si="1"/>
        <v>1637.9564441054749</v>
      </c>
      <c r="J25" s="99">
        <f t="shared" si="2"/>
        <v>144418.82177554321</v>
      </c>
      <c r="K25" s="100">
        <f t="shared" si="6"/>
        <v>30454</v>
      </c>
      <c r="L25" s="100">
        <f t="shared" si="7"/>
        <v>23581.17822445678</v>
      </c>
      <c r="M25" s="101"/>
      <c r="N25" s="102"/>
      <c r="P25" s="59"/>
    </row>
    <row r="26" spans="1:18" ht="9" customHeight="1" x14ac:dyDescent="0.15">
      <c r="A26" s="164"/>
      <c r="B26" s="90">
        <v>41956</v>
      </c>
      <c r="C26" s="94"/>
      <c r="D26" s="94">
        <v>2000</v>
      </c>
      <c r="E26" s="95">
        <f t="shared" si="0"/>
        <v>27.696760340515141</v>
      </c>
      <c r="F26" s="96">
        <f t="shared" si="3"/>
        <v>-830.90281021545422</v>
      </c>
      <c r="G26" s="97">
        <f t="shared" si="4"/>
        <v>9</v>
      </c>
      <c r="H26" s="98">
        <f t="shared" si="5"/>
        <v>-249.27084306463627</v>
      </c>
      <c r="I26" s="95">
        <f t="shared" si="1"/>
        <v>1750.7291569353638</v>
      </c>
      <c r="J26" s="99">
        <f t="shared" si="2"/>
        <v>142668.09261860786</v>
      </c>
      <c r="K26" s="100">
        <f t="shared" si="6"/>
        <v>32454</v>
      </c>
      <c r="L26" s="100">
        <f t="shared" si="7"/>
        <v>25331.907381392142</v>
      </c>
      <c r="M26" s="101"/>
      <c r="N26" s="118"/>
      <c r="O26" s="44"/>
      <c r="P26" s="58"/>
      <c r="Q26" s="44"/>
      <c r="R26" s="44"/>
    </row>
    <row r="27" spans="1:18" ht="9" customHeight="1" x14ac:dyDescent="0.15">
      <c r="A27" s="164"/>
      <c r="B27" s="90">
        <v>41971</v>
      </c>
      <c r="C27" s="94"/>
      <c r="D27" s="94"/>
      <c r="E27" s="95">
        <f t="shared" si="0"/>
        <v>27.361004063842604</v>
      </c>
      <c r="F27" s="96">
        <f t="shared" si="3"/>
        <v>-820.83012191527814</v>
      </c>
      <c r="G27" s="97">
        <f t="shared" si="4"/>
        <v>15</v>
      </c>
      <c r="H27" s="98">
        <f t="shared" si="5"/>
        <v>-410.41506095763907</v>
      </c>
      <c r="I27" s="95">
        <f t="shared" si="1"/>
        <v>-410.41506095763907</v>
      </c>
      <c r="J27" s="99">
        <f t="shared" si="2"/>
        <v>143078.50767956549</v>
      </c>
      <c r="K27" s="100">
        <f t="shared" si="6"/>
        <v>32454</v>
      </c>
      <c r="L27" s="100">
        <f t="shared" si="7"/>
        <v>24921.492320434503</v>
      </c>
      <c r="M27" s="101"/>
      <c r="N27" s="102"/>
      <c r="O27" s="44"/>
      <c r="P27" s="58"/>
      <c r="Q27" s="44"/>
      <c r="R27" s="44"/>
    </row>
    <row r="28" spans="1:18" s="46" customFormat="1" ht="9" customHeight="1" thickBot="1" x14ac:dyDescent="0.2">
      <c r="A28" s="164"/>
      <c r="B28" s="90">
        <v>41977</v>
      </c>
      <c r="C28" s="94">
        <v>1750</v>
      </c>
      <c r="D28" s="94"/>
      <c r="E28" s="95">
        <f t="shared" si="0"/>
        <v>27.439713801560504</v>
      </c>
      <c r="F28" s="96">
        <f t="shared" si="3"/>
        <v>-823.19141404681511</v>
      </c>
      <c r="G28" s="97">
        <f t="shared" si="4"/>
        <v>6</v>
      </c>
      <c r="H28" s="98">
        <f t="shared" si="5"/>
        <v>-164.63828280936303</v>
      </c>
      <c r="I28" s="95">
        <f t="shared" si="1"/>
        <v>1585.3617171906369</v>
      </c>
      <c r="J28" s="99">
        <f t="shared" si="2"/>
        <v>141493.14596237487</v>
      </c>
      <c r="K28" s="100">
        <f t="shared" si="6"/>
        <v>34204</v>
      </c>
      <c r="L28" s="100">
        <f t="shared" si="7"/>
        <v>26506.85403762514</v>
      </c>
      <c r="M28" s="103"/>
      <c r="N28" s="104"/>
      <c r="P28" s="59"/>
    </row>
    <row r="29" spans="1:18" s="54" customFormat="1" ht="9" customHeight="1" thickBot="1" x14ac:dyDescent="0.2">
      <c r="A29" s="164"/>
      <c r="B29" s="155">
        <v>41984</v>
      </c>
      <c r="C29" s="105"/>
      <c r="D29" s="105">
        <v>0</v>
      </c>
      <c r="E29" s="106">
        <f>J28*$A$2/365</f>
        <v>27.135671828400664</v>
      </c>
      <c r="F29" s="136">
        <f t="shared" si="3"/>
        <v>-814.07015485201987</v>
      </c>
      <c r="G29" s="107">
        <f t="shared" si="4"/>
        <v>7</v>
      </c>
      <c r="H29" s="108">
        <f t="shared" si="5"/>
        <v>-189.94970279880465</v>
      </c>
      <c r="I29" s="106">
        <f t="shared" si="1"/>
        <v>-189.94970279880465</v>
      </c>
      <c r="J29" s="126">
        <f t="shared" si="2"/>
        <v>141683.09566517366</v>
      </c>
      <c r="K29" s="109">
        <f t="shared" si="6"/>
        <v>34204</v>
      </c>
      <c r="L29" s="109">
        <f t="shared" si="7"/>
        <v>26316.904334826337</v>
      </c>
      <c r="M29" s="157">
        <f>SUM(H3:H29)*-1</f>
        <v>7887.0956651736615</v>
      </c>
      <c r="N29" s="158">
        <f>L29</f>
        <v>26316.904334826337</v>
      </c>
      <c r="P29" s="60"/>
    </row>
    <row r="30" spans="1:18" x14ac:dyDescent="0.15">
      <c r="A30" s="165" t="s">
        <v>99</v>
      </c>
      <c r="B30" s="87">
        <v>41999</v>
      </c>
      <c r="C30" s="94"/>
      <c r="D30" s="94"/>
      <c r="E30" s="95">
        <f t="shared" ref="E30:E93" si="8">J29*$A$2/365</f>
        <v>27.172100538526458</v>
      </c>
      <c r="F30" s="96">
        <f t="shared" si="3"/>
        <v>-815.16301615579368</v>
      </c>
      <c r="G30" s="97">
        <f t="shared" si="4"/>
        <v>15</v>
      </c>
      <c r="H30" s="98">
        <f t="shared" si="5"/>
        <v>-407.58150807789684</v>
      </c>
      <c r="I30" s="95">
        <f t="shared" si="1"/>
        <v>-407.58150807789684</v>
      </c>
      <c r="J30" s="99">
        <f t="shared" si="2"/>
        <v>142090.67717325155</v>
      </c>
      <c r="K30" s="100">
        <f t="shared" ref="K30:K67" si="9">SUM(D30+C30)+K29</f>
        <v>34204</v>
      </c>
      <c r="L30" s="100">
        <f t="shared" si="7"/>
        <v>25909.322826748441</v>
      </c>
      <c r="M30" s="101"/>
      <c r="N30" s="110"/>
      <c r="O30" s="44"/>
      <c r="P30" s="58"/>
      <c r="Q30" s="44"/>
      <c r="R30" s="44"/>
    </row>
    <row r="31" spans="1:18" s="46" customFormat="1" x14ac:dyDescent="0.15">
      <c r="A31" s="166"/>
      <c r="B31" s="87">
        <v>42008</v>
      </c>
      <c r="C31" s="94">
        <v>1700</v>
      </c>
      <c r="D31" s="94"/>
      <c r="E31" s="95">
        <f t="shared" si="8"/>
        <v>27.250266855144133</v>
      </c>
      <c r="F31" s="96">
        <f t="shared" si="3"/>
        <v>-817.50800565432405</v>
      </c>
      <c r="G31" s="97">
        <f t="shared" si="4"/>
        <v>9</v>
      </c>
      <c r="H31" s="98">
        <f t="shared" si="5"/>
        <v>-245.2524016962972</v>
      </c>
      <c r="I31" s="95">
        <f t="shared" si="1"/>
        <v>1454.7475983037027</v>
      </c>
      <c r="J31" s="99">
        <f t="shared" si="2"/>
        <v>140635.92957494786</v>
      </c>
      <c r="K31" s="100">
        <f t="shared" si="9"/>
        <v>35904</v>
      </c>
      <c r="L31" s="100">
        <f t="shared" si="7"/>
        <v>27364.070425052145</v>
      </c>
      <c r="M31" s="101"/>
      <c r="N31" s="110"/>
      <c r="P31" s="59"/>
    </row>
    <row r="32" spans="1:18" x14ac:dyDescent="0.15">
      <c r="A32" s="166"/>
      <c r="B32" s="87">
        <v>42013</v>
      </c>
      <c r="C32" s="94"/>
      <c r="D32" s="94">
        <v>0</v>
      </c>
      <c r="E32" s="95">
        <f t="shared" si="8"/>
        <v>26.971274165058496</v>
      </c>
      <c r="F32" s="96">
        <f t="shared" si="3"/>
        <v>-809.13822495175486</v>
      </c>
      <c r="G32" s="97">
        <f t="shared" si="4"/>
        <v>5</v>
      </c>
      <c r="H32" s="98">
        <f t="shared" si="5"/>
        <v>-134.85637082529249</v>
      </c>
      <c r="I32" s="95">
        <f t="shared" si="1"/>
        <v>-134.85637082529249</v>
      </c>
      <c r="J32" s="99">
        <f t="shared" si="2"/>
        <v>140770.78594577315</v>
      </c>
      <c r="K32" s="100">
        <f t="shared" si="9"/>
        <v>35904</v>
      </c>
      <c r="L32" s="100">
        <f t="shared" si="7"/>
        <v>27229.214054226853</v>
      </c>
      <c r="M32" s="103"/>
      <c r="N32" s="110"/>
      <c r="O32" s="44"/>
      <c r="P32" s="58"/>
      <c r="Q32" s="44"/>
      <c r="R32" s="44"/>
    </row>
    <row r="33" spans="1:18" x14ac:dyDescent="0.15">
      <c r="A33" s="166"/>
      <c r="B33" s="87">
        <v>42027</v>
      </c>
      <c r="C33" s="94"/>
      <c r="D33" s="94"/>
      <c r="E33" s="95">
        <f t="shared" si="8"/>
        <v>26.997137030696223</v>
      </c>
      <c r="F33" s="96">
        <f t="shared" si="3"/>
        <v>-809.91411092088674</v>
      </c>
      <c r="G33" s="97">
        <f t="shared" si="4"/>
        <v>14</v>
      </c>
      <c r="H33" s="98">
        <f t="shared" si="5"/>
        <v>-377.95991842974712</v>
      </c>
      <c r="I33" s="95">
        <f t="shared" si="1"/>
        <v>-377.95991842974712</v>
      </c>
      <c r="J33" s="99">
        <f t="shared" si="2"/>
        <v>141148.74586420291</v>
      </c>
      <c r="K33" s="100">
        <f t="shared" si="9"/>
        <v>35904</v>
      </c>
      <c r="L33" s="100">
        <f t="shared" si="7"/>
        <v>26851.254135797106</v>
      </c>
      <c r="M33" s="101"/>
      <c r="N33" s="110"/>
      <c r="O33" s="44"/>
      <c r="P33" s="58"/>
      <c r="Q33" s="44"/>
      <c r="R33" s="44"/>
    </row>
    <row r="34" spans="1:18" s="46" customFormat="1" x14ac:dyDescent="0.15">
      <c r="A34" s="166"/>
      <c r="B34" s="87">
        <v>42039</v>
      </c>
      <c r="C34" s="94">
        <v>1600</v>
      </c>
      <c r="D34" s="94"/>
      <c r="E34" s="95">
        <f t="shared" si="8"/>
        <v>27.069622494504671</v>
      </c>
      <c r="F34" s="96">
        <f t="shared" si="3"/>
        <v>-812.08867483514018</v>
      </c>
      <c r="G34" s="97">
        <f t="shared" si="4"/>
        <v>12</v>
      </c>
      <c r="H34" s="98">
        <f t="shared" si="5"/>
        <v>-324.83546993405605</v>
      </c>
      <c r="I34" s="95">
        <f t="shared" si="1"/>
        <v>1275.1645300659438</v>
      </c>
      <c r="J34" s="99">
        <f t="shared" si="2"/>
        <v>139873.58133413695</v>
      </c>
      <c r="K34" s="100">
        <f t="shared" si="9"/>
        <v>37504</v>
      </c>
      <c r="L34" s="100">
        <f t="shared" si="7"/>
        <v>28126.41866586305</v>
      </c>
      <c r="M34" s="101"/>
      <c r="N34" s="110"/>
      <c r="P34" s="59"/>
    </row>
    <row r="35" spans="1:18" x14ac:dyDescent="0.15">
      <c r="A35" s="166"/>
      <c r="B35" s="87">
        <v>42041</v>
      </c>
      <c r="C35" s="94"/>
      <c r="D35" s="94">
        <v>1700</v>
      </c>
      <c r="E35" s="95">
        <f t="shared" si="8"/>
        <v>26.825070392848183</v>
      </c>
      <c r="F35" s="96">
        <f t="shared" si="3"/>
        <v>-804.75211178544544</v>
      </c>
      <c r="G35" s="97">
        <f t="shared" si="4"/>
        <v>2</v>
      </c>
      <c r="H35" s="98">
        <f t="shared" si="5"/>
        <v>-53.650140785696365</v>
      </c>
      <c r="I35" s="95">
        <f t="shared" si="1"/>
        <v>1646.3498592143037</v>
      </c>
      <c r="J35" s="99">
        <f t="shared" si="2"/>
        <v>138227.23147492265</v>
      </c>
      <c r="K35" s="100">
        <f t="shared" si="9"/>
        <v>39204</v>
      </c>
      <c r="L35" s="100">
        <f t="shared" si="7"/>
        <v>29772.768525077354</v>
      </c>
      <c r="M35" s="101"/>
      <c r="N35" s="110"/>
      <c r="O35" s="44"/>
      <c r="P35" s="58"/>
      <c r="Q35" s="44"/>
      <c r="R35" s="44"/>
    </row>
    <row r="36" spans="1:18" x14ac:dyDescent="0.15">
      <c r="A36" s="166"/>
      <c r="B36" s="87">
        <v>42055</v>
      </c>
      <c r="C36" s="94"/>
      <c r="D36" s="94"/>
      <c r="E36" s="95">
        <f t="shared" si="8"/>
        <v>26.5093320636838</v>
      </c>
      <c r="F36" s="96">
        <f t="shared" si="3"/>
        <v>-795.27996191051398</v>
      </c>
      <c r="G36" s="97">
        <f t="shared" si="4"/>
        <v>14</v>
      </c>
      <c r="H36" s="98">
        <f t="shared" si="5"/>
        <v>-371.13064889157317</v>
      </c>
      <c r="I36" s="95">
        <f t="shared" si="1"/>
        <v>-371.13064889157317</v>
      </c>
      <c r="J36" s="99">
        <f t="shared" si="2"/>
        <v>138598.36212381421</v>
      </c>
      <c r="K36" s="100">
        <f t="shared" si="9"/>
        <v>39204</v>
      </c>
      <c r="L36" s="100">
        <f t="shared" si="7"/>
        <v>29401.637876185781</v>
      </c>
      <c r="M36" s="101"/>
      <c r="N36" s="110"/>
      <c r="O36" s="44"/>
      <c r="P36" s="58"/>
      <c r="Q36" s="44"/>
      <c r="R36" s="44"/>
    </row>
    <row r="37" spans="1:18" s="44" customFormat="1" x14ac:dyDescent="0.15">
      <c r="A37" s="166"/>
      <c r="B37" s="87">
        <v>42067</v>
      </c>
      <c r="C37" s="94">
        <v>1600</v>
      </c>
      <c r="D37" s="94"/>
      <c r="E37" s="95">
        <f t="shared" si="8"/>
        <v>26.580507804567112</v>
      </c>
      <c r="F37" s="96">
        <f t="shared" si="3"/>
        <v>-797.41523413701339</v>
      </c>
      <c r="G37" s="97">
        <f t="shared" si="4"/>
        <v>12</v>
      </c>
      <c r="H37" s="98">
        <f t="shared" si="5"/>
        <v>-318.96609365480538</v>
      </c>
      <c r="I37" s="95">
        <f t="shared" si="1"/>
        <v>1281.0339063451947</v>
      </c>
      <c r="J37" s="99">
        <f t="shared" si="2"/>
        <v>137317.32821746904</v>
      </c>
      <c r="K37" s="100">
        <f t="shared" si="9"/>
        <v>40804</v>
      </c>
      <c r="L37" s="100">
        <f t="shared" si="7"/>
        <v>30682.671782530975</v>
      </c>
      <c r="M37" s="101"/>
      <c r="N37" s="110"/>
      <c r="P37" s="58"/>
    </row>
    <row r="38" spans="1:18" x14ac:dyDescent="0.15">
      <c r="A38" s="166"/>
      <c r="B38" s="87">
        <v>42069</v>
      </c>
      <c r="C38" s="94"/>
      <c r="D38" s="94">
        <v>700</v>
      </c>
      <c r="E38" s="95">
        <f t="shared" si="8"/>
        <v>26.334830069103653</v>
      </c>
      <c r="F38" s="96">
        <f t="shared" si="3"/>
        <v>-790.0449020731096</v>
      </c>
      <c r="G38" s="97">
        <f t="shared" si="4"/>
        <v>2</v>
      </c>
      <c r="H38" s="98">
        <f t="shared" si="5"/>
        <v>-52.669660138207306</v>
      </c>
      <c r="I38" s="95">
        <f t="shared" si="1"/>
        <v>647.33033986179271</v>
      </c>
      <c r="J38" s="99">
        <f t="shared" si="2"/>
        <v>136669.99787760724</v>
      </c>
      <c r="K38" s="100">
        <f t="shared" si="9"/>
        <v>41504</v>
      </c>
      <c r="L38" s="100">
        <f t="shared" si="7"/>
        <v>31330.002122392769</v>
      </c>
      <c r="M38" s="101"/>
      <c r="N38" s="110"/>
      <c r="O38" s="44"/>
      <c r="P38" s="58"/>
      <c r="Q38" s="44"/>
      <c r="R38" s="44"/>
    </row>
    <row r="39" spans="1:18" x14ac:dyDescent="0.15">
      <c r="A39" s="166"/>
      <c r="B39" s="87">
        <v>42082</v>
      </c>
      <c r="C39" s="94"/>
      <c r="D39" s="94">
        <v>1400</v>
      </c>
      <c r="E39" s="95">
        <f t="shared" si="8"/>
        <v>26.210684524472626</v>
      </c>
      <c r="F39" s="96">
        <f t="shared" si="3"/>
        <v>-786.32053573417875</v>
      </c>
      <c r="G39" s="97">
        <f t="shared" si="4"/>
        <v>13</v>
      </c>
      <c r="H39" s="98">
        <f t="shared" si="5"/>
        <v>-340.73889881814415</v>
      </c>
      <c r="I39" s="95">
        <f t="shared" si="1"/>
        <v>1059.2611011818558</v>
      </c>
      <c r="J39" s="99">
        <f t="shared" si="2"/>
        <v>135610.73677642539</v>
      </c>
      <c r="K39" s="100">
        <f t="shared" si="9"/>
        <v>42904</v>
      </c>
      <c r="L39" s="100">
        <f t="shared" si="7"/>
        <v>32389.263223574624</v>
      </c>
      <c r="M39" s="101"/>
      <c r="N39" s="110"/>
      <c r="O39" s="44"/>
      <c r="P39" s="58"/>
      <c r="Q39" s="44"/>
      <c r="R39" s="44"/>
    </row>
    <row r="40" spans="1:18" x14ac:dyDescent="0.15">
      <c r="A40" s="166"/>
      <c r="B40" s="87">
        <v>42096</v>
      </c>
      <c r="C40" s="94"/>
      <c r="D40" s="94"/>
      <c r="E40" s="95">
        <f t="shared" si="8"/>
        <v>26.007538559862407</v>
      </c>
      <c r="F40" s="96">
        <f t="shared" si="3"/>
        <v>-780.22615679587227</v>
      </c>
      <c r="G40" s="97">
        <f t="shared" si="4"/>
        <v>14</v>
      </c>
      <c r="H40" s="98">
        <f t="shared" si="5"/>
        <v>-364.1055398380737</v>
      </c>
      <c r="I40" s="95">
        <f t="shared" si="1"/>
        <v>-364.1055398380737</v>
      </c>
      <c r="J40" s="99">
        <f t="shared" si="2"/>
        <v>135974.84231626344</v>
      </c>
      <c r="K40" s="100">
        <f t="shared" si="9"/>
        <v>42904</v>
      </c>
      <c r="L40" s="100">
        <f t="shared" si="7"/>
        <v>32025.15768373655</v>
      </c>
      <c r="M40" s="101"/>
      <c r="N40" s="110"/>
      <c r="O40" s="44"/>
      <c r="P40" s="58"/>
      <c r="Q40" s="44"/>
      <c r="R40" s="44"/>
    </row>
    <row r="41" spans="1:18" s="53" customFormat="1" x14ac:dyDescent="0.15">
      <c r="A41" s="166"/>
      <c r="B41" s="87">
        <v>42098</v>
      </c>
      <c r="C41" s="94">
        <v>1500</v>
      </c>
      <c r="D41" s="94"/>
      <c r="E41" s="95">
        <f t="shared" si="8"/>
        <v>26.077367019557379</v>
      </c>
      <c r="F41" s="96">
        <f t="shared" si="3"/>
        <v>-782.3210105867214</v>
      </c>
      <c r="G41" s="97">
        <f t="shared" si="4"/>
        <v>2</v>
      </c>
      <c r="H41" s="98">
        <f t="shared" si="5"/>
        <v>-52.154734039114757</v>
      </c>
      <c r="I41" s="95">
        <f t="shared" si="1"/>
        <v>1447.8452659608852</v>
      </c>
      <c r="J41" s="99">
        <f t="shared" si="2"/>
        <v>134526.99705030257</v>
      </c>
      <c r="K41" s="100">
        <f t="shared" si="9"/>
        <v>44404</v>
      </c>
      <c r="L41" s="100">
        <f t="shared" si="7"/>
        <v>33473.002949697438</v>
      </c>
      <c r="M41" s="101"/>
      <c r="N41" s="110"/>
      <c r="P41" s="61"/>
    </row>
    <row r="42" spans="1:18" x14ac:dyDescent="0.15">
      <c r="A42" s="166"/>
      <c r="B42" s="87">
        <v>42110</v>
      </c>
      <c r="C42" s="94"/>
      <c r="D42" s="94">
        <v>2200</v>
      </c>
      <c r="E42" s="95">
        <f t="shared" si="8"/>
        <v>25.799698064441593</v>
      </c>
      <c r="F42" s="96">
        <f t="shared" si="3"/>
        <v>-773.99094193324777</v>
      </c>
      <c r="G42" s="97">
        <f t="shared" si="4"/>
        <v>12</v>
      </c>
      <c r="H42" s="98">
        <f t="shared" si="5"/>
        <v>-309.59637677329908</v>
      </c>
      <c r="I42" s="95">
        <f t="shared" si="1"/>
        <v>1890.4036232267008</v>
      </c>
      <c r="J42" s="99">
        <f t="shared" si="2"/>
        <v>132636.59342707586</v>
      </c>
      <c r="K42" s="100">
        <f t="shared" si="9"/>
        <v>46604</v>
      </c>
      <c r="L42" s="100">
        <f t="shared" si="7"/>
        <v>35363.406572924141</v>
      </c>
      <c r="M42" s="101"/>
      <c r="N42" s="110"/>
      <c r="O42" s="44"/>
      <c r="P42" s="58"/>
      <c r="Q42" s="44"/>
      <c r="R42" s="44"/>
    </row>
    <row r="43" spans="1:18" x14ac:dyDescent="0.15">
      <c r="A43" s="166"/>
      <c r="B43" s="87">
        <v>42124</v>
      </c>
      <c r="C43" s="94"/>
      <c r="D43" s="94"/>
      <c r="E43" s="95">
        <f t="shared" si="8"/>
        <v>25.437154903822769</v>
      </c>
      <c r="F43" s="96">
        <f t="shared" si="3"/>
        <v>-763.11464711468307</v>
      </c>
      <c r="G43" s="97">
        <f t="shared" si="4"/>
        <v>14</v>
      </c>
      <c r="H43" s="98">
        <f t="shared" si="5"/>
        <v>-356.12016865351876</v>
      </c>
      <c r="I43" s="95">
        <f t="shared" si="1"/>
        <v>-356.12016865351876</v>
      </c>
      <c r="J43" s="99">
        <f t="shared" si="2"/>
        <v>132992.71359572938</v>
      </c>
      <c r="K43" s="100">
        <f t="shared" si="9"/>
        <v>46604</v>
      </c>
      <c r="L43" s="100">
        <f t="shared" si="7"/>
        <v>35007.286404270621</v>
      </c>
      <c r="M43" s="101"/>
      <c r="N43" s="110"/>
      <c r="O43" s="44"/>
      <c r="P43" s="58"/>
      <c r="Q43" s="44"/>
      <c r="R43" s="44"/>
    </row>
    <row r="44" spans="1:18" s="46" customFormat="1" x14ac:dyDescent="0.15">
      <c r="A44" s="166"/>
      <c r="B44" s="87">
        <v>42128</v>
      </c>
      <c r="C44" s="94">
        <v>1500</v>
      </c>
      <c r="D44" s="94"/>
      <c r="E44" s="95">
        <f t="shared" si="8"/>
        <v>25.505451922468652</v>
      </c>
      <c r="F44" s="96">
        <f t="shared" si="3"/>
        <v>-765.16355767405958</v>
      </c>
      <c r="G44" s="97">
        <f t="shared" si="4"/>
        <v>4</v>
      </c>
      <c r="H44" s="98">
        <f t="shared" si="5"/>
        <v>-102.02180768987461</v>
      </c>
      <c r="I44" s="95">
        <f t="shared" si="1"/>
        <v>1397.9781923101255</v>
      </c>
      <c r="J44" s="99">
        <f t="shared" si="2"/>
        <v>131594.73540341924</v>
      </c>
      <c r="K44" s="100">
        <f t="shared" si="9"/>
        <v>48104</v>
      </c>
      <c r="L44" s="100">
        <f t="shared" si="7"/>
        <v>36405.264596580746</v>
      </c>
      <c r="M44" s="101"/>
      <c r="N44" s="110"/>
      <c r="P44" s="59"/>
    </row>
    <row r="45" spans="1:18" x14ac:dyDescent="0.15">
      <c r="A45" s="166"/>
      <c r="B45" s="87">
        <v>42138</v>
      </c>
      <c r="C45" s="94"/>
      <c r="D45" s="94">
        <v>1657.5</v>
      </c>
      <c r="E45" s="95">
        <f t="shared" si="8"/>
        <v>25.237346515724241</v>
      </c>
      <c r="F45" s="96">
        <f t="shared" si="3"/>
        <v>-757.12039547172719</v>
      </c>
      <c r="G45" s="97">
        <f t="shared" si="4"/>
        <v>10</v>
      </c>
      <c r="H45" s="98">
        <f t="shared" si="5"/>
        <v>-252.37346515724241</v>
      </c>
      <c r="I45" s="95">
        <f t="shared" si="1"/>
        <v>1405.1265348427576</v>
      </c>
      <c r="J45" s="99">
        <f t="shared" si="2"/>
        <v>130189.6088685765</v>
      </c>
      <c r="K45" s="100">
        <f t="shared" si="9"/>
        <v>49761.5</v>
      </c>
      <c r="L45" s="100">
        <f t="shared" si="7"/>
        <v>37810.391131423501</v>
      </c>
      <c r="M45" s="101"/>
      <c r="N45" s="110"/>
      <c r="O45" s="44"/>
      <c r="P45" s="58"/>
      <c r="Q45" s="44"/>
      <c r="R45" s="44"/>
    </row>
    <row r="46" spans="1:18" x14ac:dyDescent="0.15">
      <c r="A46" s="166"/>
      <c r="B46" s="87">
        <v>42152</v>
      </c>
      <c r="C46" s="94"/>
      <c r="D46" s="94"/>
      <c r="E46" s="95">
        <f t="shared" si="8"/>
        <v>24.967870193973575</v>
      </c>
      <c r="F46" s="96">
        <f t="shared" si="3"/>
        <v>-749.03610581920725</v>
      </c>
      <c r="G46" s="97">
        <f t="shared" si="4"/>
        <v>14</v>
      </c>
      <c r="H46" s="98">
        <f t="shared" si="5"/>
        <v>-349.55018271563006</v>
      </c>
      <c r="I46" s="95">
        <f t="shared" si="1"/>
        <v>-349.55018271563006</v>
      </c>
      <c r="J46" s="99">
        <f t="shared" si="2"/>
        <v>130539.15905129214</v>
      </c>
      <c r="K46" s="100">
        <f t="shared" si="9"/>
        <v>49761.5</v>
      </c>
      <c r="L46" s="100">
        <f t="shared" si="7"/>
        <v>37460.840948707868</v>
      </c>
      <c r="M46" s="101"/>
      <c r="N46" s="110"/>
      <c r="O46" s="44"/>
      <c r="P46" s="58"/>
      <c r="Q46" s="44"/>
      <c r="R46" s="44"/>
    </row>
    <row r="47" spans="1:18" s="46" customFormat="1" x14ac:dyDescent="0.15">
      <c r="A47" s="166"/>
      <c r="B47" s="87">
        <v>42159</v>
      </c>
      <c r="C47" s="94">
        <v>1500</v>
      </c>
      <c r="D47" s="94"/>
      <c r="E47" s="95">
        <f t="shared" si="8"/>
        <v>25.034907215316302</v>
      </c>
      <c r="F47" s="96">
        <f t="shared" si="3"/>
        <v>-751.04721645948905</v>
      </c>
      <c r="G47" s="97">
        <f t="shared" si="4"/>
        <v>7</v>
      </c>
      <c r="H47" s="98">
        <f t="shared" si="5"/>
        <v>-175.24435050721411</v>
      </c>
      <c r="I47" s="95">
        <f t="shared" si="1"/>
        <v>1324.7556494927858</v>
      </c>
      <c r="J47" s="99">
        <f t="shared" si="2"/>
        <v>129214.40340179935</v>
      </c>
      <c r="K47" s="100">
        <f t="shared" si="9"/>
        <v>51261.5</v>
      </c>
      <c r="L47" s="100">
        <f t="shared" si="7"/>
        <v>38785.596598200653</v>
      </c>
      <c r="M47" s="101"/>
      <c r="N47" s="110"/>
      <c r="P47" s="59"/>
    </row>
    <row r="48" spans="1:18" x14ac:dyDescent="0.15">
      <c r="A48" s="166"/>
      <c r="B48" s="87">
        <v>42165</v>
      </c>
      <c r="C48" s="94"/>
      <c r="D48" s="94">
        <v>2000</v>
      </c>
      <c r="E48" s="95">
        <f t="shared" si="8"/>
        <v>24.780844488016317</v>
      </c>
      <c r="F48" s="96">
        <f t="shared" si="3"/>
        <v>-743.4253346404895</v>
      </c>
      <c r="G48" s="97">
        <f t="shared" si="4"/>
        <v>6</v>
      </c>
      <c r="H48" s="98">
        <f t="shared" si="5"/>
        <v>-148.68506692809791</v>
      </c>
      <c r="I48" s="95">
        <f t="shared" si="1"/>
        <v>1851.314933071902</v>
      </c>
      <c r="J48" s="99">
        <f t="shared" si="2"/>
        <v>127363.08846872745</v>
      </c>
      <c r="K48" s="100">
        <f t="shared" si="9"/>
        <v>53261.5</v>
      </c>
      <c r="L48" s="100">
        <f t="shared" si="7"/>
        <v>40636.911531272555</v>
      </c>
      <c r="M48" s="101"/>
      <c r="N48" s="110"/>
      <c r="O48" s="44"/>
      <c r="P48" s="58"/>
      <c r="Q48" s="44"/>
      <c r="R48" s="44"/>
    </row>
    <row r="49" spans="1:18" ht="12.6" customHeight="1" x14ac:dyDescent="0.15">
      <c r="A49" s="166"/>
      <c r="B49" s="87">
        <v>42179</v>
      </c>
      <c r="C49" s="94"/>
      <c r="D49" s="94">
        <v>300</v>
      </c>
      <c r="E49" s="95">
        <f t="shared" si="8"/>
        <v>24.425797788523074</v>
      </c>
      <c r="F49" s="96">
        <f t="shared" si="3"/>
        <v>-732.77393365569219</v>
      </c>
      <c r="G49" s="97">
        <f t="shared" si="4"/>
        <v>14</v>
      </c>
      <c r="H49" s="98">
        <f t="shared" si="5"/>
        <v>-341.96116903932301</v>
      </c>
      <c r="I49" s="95">
        <f t="shared" si="1"/>
        <v>-41.961169039323011</v>
      </c>
      <c r="J49" s="99">
        <f t="shared" si="2"/>
        <v>127405.04963776676</v>
      </c>
      <c r="K49" s="100">
        <f t="shared" si="9"/>
        <v>53561.5</v>
      </c>
      <c r="L49" s="100">
        <f t="shared" si="7"/>
        <v>40594.950362233234</v>
      </c>
      <c r="M49" s="103"/>
      <c r="N49" s="110"/>
      <c r="O49" s="44"/>
      <c r="P49" s="58"/>
      <c r="Q49" s="44"/>
      <c r="R49" s="44"/>
    </row>
    <row r="50" spans="1:18" s="44" customFormat="1" x14ac:dyDescent="0.15">
      <c r="A50" s="166"/>
      <c r="B50" s="87">
        <v>42189</v>
      </c>
      <c r="C50" s="94">
        <v>1400</v>
      </c>
      <c r="D50" s="94"/>
      <c r="E50" s="95">
        <f t="shared" si="8"/>
        <v>24.433845136010067</v>
      </c>
      <c r="F50" s="96">
        <f t="shared" si="3"/>
        <v>-733.01535408030202</v>
      </c>
      <c r="G50" s="97">
        <f t="shared" si="4"/>
        <v>10</v>
      </c>
      <c r="H50" s="98">
        <f t="shared" si="5"/>
        <v>-244.33845136010066</v>
      </c>
      <c r="I50" s="95">
        <f t="shared" si="1"/>
        <v>1155.6615486398994</v>
      </c>
      <c r="J50" s="99">
        <f t="shared" si="2"/>
        <v>126249.38808912686</v>
      </c>
      <c r="K50" s="100">
        <f t="shared" si="9"/>
        <v>54961.5</v>
      </c>
      <c r="L50" s="100">
        <f t="shared" si="7"/>
        <v>41750.611910873136</v>
      </c>
      <c r="M50" s="103"/>
      <c r="N50" s="110"/>
      <c r="P50" s="58"/>
    </row>
    <row r="51" spans="1:18" s="44" customFormat="1" x14ac:dyDescent="0.15">
      <c r="A51" s="166"/>
      <c r="B51" s="87">
        <v>42193</v>
      </c>
      <c r="C51" s="94"/>
      <c r="D51" s="94">
        <v>2000</v>
      </c>
      <c r="E51" s="95">
        <f t="shared" si="8"/>
        <v>24.212211414353099</v>
      </c>
      <c r="F51" s="96">
        <f t="shared" si="3"/>
        <v>-726.36634243059302</v>
      </c>
      <c r="G51" s="97">
        <f t="shared" si="4"/>
        <v>4</v>
      </c>
      <c r="H51" s="98">
        <f t="shared" si="5"/>
        <v>-96.848845657412397</v>
      </c>
      <c r="I51" s="95">
        <f t="shared" si="1"/>
        <v>1903.1511543425877</v>
      </c>
      <c r="J51" s="99">
        <f t="shared" si="2"/>
        <v>124346.23693478428</v>
      </c>
      <c r="K51" s="100">
        <f t="shared" si="9"/>
        <v>56961.5</v>
      </c>
      <c r="L51" s="100">
        <f t="shared" si="7"/>
        <v>43653.763065215724</v>
      </c>
      <c r="M51" s="101"/>
      <c r="N51" s="110"/>
    </row>
    <row r="52" spans="1:18" s="44" customFormat="1" x14ac:dyDescent="0.15">
      <c r="A52" s="166"/>
      <c r="B52" s="87">
        <v>42200</v>
      </c>
      <c r="C52" s="94"/>
      <c r="D52" s="94">
        <v>0</v>
      </c>
      <c r="E52" s="95">
        <f t="shared" si="8"/>
        <v>23.847223521739455</v>
      </c>
      <c r="F52" s="96">
        <f t="shared" si="3"/>
        <v>-715.41670565218362</v>
      </c>
      <c r="G52" s="97">
        <f t="shared" si="4"/>
        <v>7</v>
      </c>
      <c r="H52" s="98">
        <f t="shared" si="5"/>
        <v>-166.93056465217617</v>
      </c>
      <c r="I52" s="95">
        <f t="shared" si="1"/>
        <v>-166.93056465217617</v>
      </c>
      <c r="J52" s="99">
        <f t="shared" si="2"/>
        <v>124513.16749943644</v>
      </c>
      <c r="K52" s="100">
        <f t="shared" si="9"/>
        <v>56961.5</v>
      </c>
      <c r="L52" s="100">
        <f t="shared" si="7"/>
        <v>43486.832500563549</v>
      </c>
      <c r="M52" s="101"/>
      <c r="N52" s="110"/>
    </row>
    <row r="53" spans="1:18" s="44" customFormat="1" x14ac:dyDescent="0.15">
      <c r="A53" s="166"/>
      <c r="B53" s="87">
        <v>42206</v>
      </c>
      <c r="C53" s="94"/>
      <c r="D53" s="94">
        <v>309</v>
      </c>
      <c r="E53" s="95">
        <f t="shared" si="8"/>
        <v>23.879237602631648</v>
      </c>
      <c r="F53" s="96">
        <f t="shared" si="3"/>
        <v>-716.37712807894945</v>
      </c>
      <c r="G53" s="97">
        <f t="shared" si="4"/>
        <v>6</v>
      </c>
      <c r="H53" s="98">
        <f t="shared" si="5"/>
        <v>-143.27542561578989</v>
      </c>
      <c r="I53" s="95">
        <f t="shared" si="1"/>
        <v>165.72457438421011</v>
      </c>
      <c r="J53" s="99">
        <f t="shared" si="2"/>
        <v>124347.44292505225</v>
      </c>
      <c r="K53" s="100">
        <f t="shared" si="9"/>
        <v>57270.5</v>
      </c>
      <c r="L53" s="100">
        <f t="shared" si="7"/>
        <v>43652.557074947756</v>
      </c>
      <c r="M53" s="101"/>
      <c r="N53" s="110"/>
    </row>
    <row r="54" spans="1:18" s="44" customFormat="1" x14ac:dyDescent="0.15">
      <c r="A54" s="166"/>
      <c r="B54" s="87">
        <v>42220</v>
      </c>
      <c r="C54" s="94">
        <v>1400</v>
      </c>
      <c r="D54" s="94"/>
      <c r="E54" s="95">
        <f t="shared" si="8"/>
        <v>23.847454807544267</v>
      </c>
      <c r="F54" s="96">
        <f t="shared" si="3"/>
        <v>-715.42364422632795</v>
      </c>
      <c r="G54" s="97">
        <f t="shared" si="4"/>
        <v>14</v>
      </c>
      <c r="H54" s="98">
        <f t="shared" si="5"/>
        <v>-333.86436730561974</v>
      </c>
      <c r="I54" s="95">
        <f t="shared" si="1"/>
        <v>1066.1356326943803</v>
      </c>
      <c r="J54" s="99">
        <f t="shared" si="2"/>
        <v>123281.30729235787</v>
      </c>
      <c r="K54" s="100">
        <f t="shared" si="9"/>
        <v>58670.5</v>
      </c>
      <c r="L54" s="100">
        <f t="shared" si="7"/>
        <v>44718.692707642134</v>
      </c>
      <c r="M54" s="101"/>
      <c r="N54" s="110"/>
    </row>
    <row r="55" spans="1:18" s="44" customFormat="1" x14ac:dyDescent="0.15">
      <c r="A55" s="166"/>
      <c r="B55" s="87">
        <v>42221</v>
      </c>
      <c r="C55" s="94"/>
      <c r="D55" s="94">
        <v>1760</v>
      </c>
      <c r="E55" s="95">
        <f t="shared" si="8"/>
        <v>23.642990439630282</v>
      </c>
      <c r="F55" s="96">
        <f t="shared" si="3"/>
        <v>-709.28971318890842</v>
      </c>
      <c r="G55" s="97">
        <f t="shared" si="4"/>
        <v>1</v>
      </c>
      <c r="H55" s="98">
        <f t="shared" si="5"/>
        <v>-23.642990439630282</v>
      </c>
      <c r="I55" s="95">
        <f t="shared" si="1"/>
        <v>1736.3570095603698</v>
      </c>
      <c r="J55" s="99">
        <f t="shared" si="2"/>
        <v>121544.95028279749</v>
      </c>
      <c r="K55" s="100">
        <f t="shared" si="9"/>
        <v>60430.5</v>
      </c>
      <c r="L55" s="100">
        <f t="shared" si="7"/>
        <v>46455.049717202506</v>
      </c>
      <c r="M55" s="101"/>
      <c r="N55" s="110"/>
    </row>
    <row r="56" spans="1:18" s="44" customFormat="1" x14ac:dyDescent="0.15">
      <c r="A56" s="166"/>
      <c r="B56" s="87">
        <v>42233</v>
      </c>
      <c r="C56" s="94"/>
      <c r="D56" s="94">
        <v>412</v>
      </c>
      <c r="E56" s="95">
        <f t="shared" si="8"/>
        <v>23.309990465194044</v>
      </c>
      <c r="F56" s="96">
        <f t="shared" si="3"/>
        <v>-699.29971395582129</v>
      </c>
      <c r="G56" s="97">
        <f t="shared" si="4"/>
        <v>12</v>
      </c>
      <c r="H56" s="98">
        <f t="shared" si="5"/>
        <v>-279.71988558232852</v>
      </c>
      <c r="I56" s="95">
        <f t="shared" si="1"/>
        <v>132.28011441767148</v>
      </c>
      <c r="J56" s="99">
        <f t="shared" si="2"/>
        <v>121412.67016837982</v>
      </c>
      <c r="K56" s="100">
        <f t="shared" si="9"/>
        <v>60842.5</v>
      </c>
      <c r="L56" s="100">
        <f t="shared" si="7"/>
        <v>46587.329831620176</v>
      </c>
      <c r="M56" s="101"/>
      <c r="N56" s="110"/>
    </row>
    <row r="57" spans="1:18" s="44" customFormat="1" x14ac:dyDescent="0.15">
      <c r="A57" s="166"/>
      <c r="B57" s="87">
        <v>42235</v>
      </c>
      <c r="C57" s="94"/>
      <c r="D57" s="94">
        <v>2000</v>
      </c>
      <c r="E57" s="95">
        <f t="shared" si="8"/>
        <v>23.284621676127642</v>
      </c>
      <c r="F57" s="96">
        <f t="shared" si="3"/>
        <v>-698.53865028382927</v>
      </c>
      <c r="G57" s="97">
        <f t="shared" si="4"/>
        <v>2</v>
      </c>
      <c r="H57" s="98">
        <f t="shared" si="5"/>
        <v>-46.569243352255285</v>
      </c>
      <c r="I57" s="95">
        <f t="shared" si="1"/>
        <v>1953.4307566477446</v>
      </c>
      <c r="J57" s="99">
        <f t="shared" si="2"/>
        <v>119459.23941173208</v>
      </c>
      <c r="K57" s="100">
        <f t="shared" si="9"/>
        <v>62842.5</v>
      </c>
      <c r="L57" s="100">
        <f t="shared" si="7"/>
        <v>48540.76058826792</v>
      </c>
      <c r="M57" s="101"/>
      <c r="N57" s="110"/>
    </row>
    <row r="58" spans="1:18" s="44" customFormat="1" x14ac:dyDescent="0.15">
      <c r="A58" s="166"/>
      <c r="B58" s="87">
        <v>42249</v>
      </c>
      <c r="C58" s="94"/>
      <c r="D58" s="94">
        <v>486</v>
      </c>
      <c r="E58" s="95">
        <f t="shared" si="8"/>
        <v>22.909991120058212</v>
      </c>
      <c r="F58" s="96">
        <f t="shared" si="3"/>
        <v>-687.29973360174631</v>
      </c>
      <c r="G58" s="97">
        <f t="shared" si="4"/>
        <v>14</v>
      </c>
      <c r="H58" s="98">
        <f t="shared" si="5"/>
        <v>-320.73987568081498</v>
      </c>
      <c r="I58" s="95">
        <f t="shared" si="1"/>
        <v>165.26012431918502</v>
      </c>
      <c r="J58" s="99">
        <f t="shared" si="2"/>
        <v>119293.97928741289</v>
      </c>
      <c r="K58" s="100">
        <f t="shared" si="9"/>
        <v>63328.5</v>
      </c>
      <c r="L58" s="100">
        <f t="shared" si="7"/>
        <v>48706.020712587102</v>
      </c>
      <c r="M58" s="101"/>
      <c r="N58" s="110"/>
    </row>
    <row r="59" spans="1:18" s="44" customFormat="1" x14ac:dyDescent="0.15">
      <c r="A59" s="166"/>
      <c r="B59" s="87">
        <v>42251</v>
      </c>
      <c r="C59" s="94">
        <v>1315.73</v>
      </c>
      <c r="D59" s="94"/>
      <c r="E59" s="95">
        <f t="shared" si="8"/>
        <v>22.878297397586039</v>
      </c>
      <c r="F59" s="96">
        <f t="shared" si="3"/>
        <v>-686.34892192758116</v>
      </c>
      <c r="G59" s="97">
        <f t="shared" si="4"/>
        <v>2</v>
      </c>
      <c r="H59" s="98">
        <f t="shared" si="5"/>
        <v>-45.756594795172077</v>
      </c>
      <c r="I59" s="95">
        <f t="shared" si="1"/>
        <v>1269.9734052048279</v>
      </c>
      <c r="J59" s="99">
        <f t="shared" si="2"/>
        <v>118024.00588220806</v>
      </c>
      <c r="K59" s="100">
        <f t="shared" si="9"/>
        <v>64644.23</v>
      </c>
      <c r="L59" s="100">
        <f t="shared" si="7"/>
        <v>49975.994117791932</v>
      </c>
      <c r="M59" s="101"/>
      <c r="N59" s="110"/>
    </row>
    <row r="60" spans="1:18" s="44" customFormat="1" x14ac:dyDescent="0.15">
      <c r="A60" s="166"/>
      <c r="B60" s="87">
        <v>42263</v>
      </c>
      <c r="C60" s="94"/>
      <c r="D60" s="94">
        <v>0</v>
      </c>
      <c r="E60" s="95">
        <f t="shared" si="8"/>
        <v>22.634740854122096</v>
      </c>
      <c r="F60" s="96">
        <f t="shared" si="3"/>
        <v>-679.04222562366294</v>
      </c>
      <c r="G60" s="97">
        <f t="shared" si="4"/>
        <v>12</v>
      </c>
      <c r="H60" s="98">
        <f t="shared" si="5"/>
        <v>-271.61689024946514</v>
      </c>
      <c r="I60" s="95">
        <f t="shared" si="1"/>
        <v>-271.61689024946514</v>
      </c>
      <c r="J60" s="99">
        <f t="shared" si="2"/>
        <v>118295.62277245754</v>
      </c>
      <c r="K60" s="100">
        <f t="shared" si="9"/>
        <v>64644.23</v>
      </c>
      <c r="L60" s="100">
        <f t="shared" si="7"/>
        <v>49704.377227542464</v>
      </c>
      <c r="M60" s="101"/>
      <c r="N60" s="110"/>
    </row>
    <row r="61" spans="1:18" s="44" customFormat="1" x14ac:dyDescent="0.15">
      <c r="A61" s="166"/>
      <c r="B61" s="87">
        <v>42263</v>
      </c>
      <c r="C61" s="94"/>
      <c r="D61" s="94">
        <v>3045.31</v>
      </c>
      <c r="E61" s="95">
        <f t="shared" si="8"/>
        <v>22.686831764580901</v>
      </c>
      <c r="F61" s="96">
        <f t="shared" si="3"/>
        <v>-680.60495293742702</v>
      </c>
      <c r="G61" s="97">
        <f t="shared" si="4"/>
        <v>0</v>
      </c>
      <c r="H61" s="98">
        <f t="shared" si="5"/>
        <v>0</v>
      </c>
      <c r="I61" s="95">
        <f t="shared" si="1"/>
        <v>3045.31</v>
      </c>
      <c r="J61" s="99">
        <f t="shared" si="2"/>
        <v>115250.31277245755</v>
      </c>
      <c r="K61" s="100">
        <f t="shared" si="9"/>
        <v>67689.540000000008</v>
      </c>
      <c r="L61" s="100">
        <f t="shared" si="7"/>
        <v>52749.687227542461</v>
      </c>
      <c r="M61" s="101"/>
      <c r="N61" s="110"/>
    </row>
    <row r="62" spans="1:18" s="65" customFormat="1" ht="11.25" customHeight="1" x14ac:dyDescent="0.15">
      <c r="A62" s="166"/>
      <c r="B62" s="87">
        <v>42277</v>
      </c>
      <c r="C62" s="94"/>
      <c r="D62" s="94">
        <v>685</v>
      </c>
      <c r="E62" s="95">
        <f t="shared" si="8"/>
        <v>22.102799709786382</v>
      </c>
      <c r="F62" s="96">
        <f t="shared" si="3"/>
        <v>-663.08399129359145</v>
      </c>
      <c r="G62" s="97">
        <f>B62-B61</f>
        <v>14</v>
      </c>
      <c r="H62" s="98">
        <f t="shared" si="5"/>
        <v>-309.43919593700934</v>
      </c>
      <c r="I62" s="95">
        <f t="shared" si="1"/>
        <v>375.56080406299066</v>
      </c>
      <c r="J62" s="99">
        <f t="shared" si="2"/>
        <v>114874.75196839456</v>
      </c>
      <c r="K62" s="100">
        <f t="shared" si="9"/>
        <v>68374.540000000008</v>
      </c>
      <c r="L62" s="111">
        <f t="shared" si="7"/>
        <v>53125.24803160545</v>
      </c>
      <c r="M62" s="112"/>
      <c r="N62" s="113"/>
      <c r="O62" s="64"/>
    </row>
    <row r="63" spans="1:18" s="55" customFormat="1" x14ac:dyDescent="0.15">
      <c r="A63" s="166"/>
      <c r="B63" s="87">
        <v>42281</v>
      </c>
      <c r="C63" s="94">
        <v>1315.73</v>
      </c>
      <c r="D63" s="94"/>
      <c r="E63" s="95">
        <f t="shared" si="8"/>
        <v>22.030774350103069</v>
      </c>
      <c r="F63" s="96">
        <f t="shared" si="3"/>
        <v>-660.9232305030921</v>
      </c>
      <c r="G63" s="97">
        <f>B63-B62</f>
        <v>4</v>
      </c>
      <c r="H63" s="98">
        <f t="shared" si="5"/>
        <v>-88.123097400412277</v>
      </c>
      <c r="I63" s="95">
        <f t="shared" si="1"/>
        <v>1227.6069025995878</v>
      </c>
      <c r="J63" s="99">
        <f t="shared" si="2"/>
        <v>113647.14506579496</v>
      </c>
      <c r="K63" s="100">
        <f t="shared" si="9"/>
        <v>69690.27</v>
      </c>
      <c r="L63" s="100">
        <f t="shared" si="7"/>
        <v>54352.854934205039</v>
      </c>
      <c r="M63" s="101"/>
      <c r="N63" s="110"/>
    </row>
    <row r="64" spans="1:18" s="66" customFormat="1" x14ac:dyDescent="0.15">
      <c r="A64" s="166"/>
      <c r="B64" s="87">
        <v>42292</v>
      </c>
      <c r="C64" s="94"/>
      <c r="D64" s="94">
        <v>2000</v>
      </c>
      <c r="E64" s="95">
        <f t="shared" si="8"/>
        <v>21.795342889330545</v>
      </c>
      <c r="F64" s="96">
        <f t="shared" si="3"/>
        <v>-653.86028667991638</v>
      </c>
      <c r="G64" s="97">
        <f t="shared" ref="G64:G75" si="10">B64-B63</f>
        <v>11</v>
      </c>
      <c r="H64" s="98">
        <f t="shared" si="5"/>
        <v>-239.748771782636</v>
      </c>
      <c r="I64" s="95">
        <f t="shared" si="1"/>
        <v>1760.2512282173641</v>
      </c>
      <c r="J64" s="99">
        <f t="shared" si="2"/>
        <v>111886.89383757761</v>
      </c>
      <c r="K64" s="100">
        <f t="shared" si="9"/>
        <v>71690.27</v>
      </c>
      <c r="L64" s="100">
        <f t="shared" si="7"/>
        <v>56113.106162422402</v>
      </c>
      <c r="M64" s="101"/>
      <c r="N64" s="110"/>
    </row>
    <row r="65" spans="1:16" s="66" customFormat="1" x14ac:dyDescent="0.15">
      <c r="A65" s="166"/>
      <c r="B65" s="87">
        <v>42293</v>
      </c>
      <c r="C65" s="94"/>
      <c r="D65" s="94">
        <v>400</v>
      </c>
      <c r="E65" s="95">
        <f t="shared" si="8"/>
        <v>21.457760462001186</v>
      </c>
      <c r="F65" s="96">
        <f t="shared" si="3"/>
        <v>-643.73281386003555</v>
      </c>
      <c r="G65" s="97">
        <f t="shared" si="10"/>
        <v>1</v>
      </c>
      <c r="H65" s="98">
        <f t="shared" si="5"/>
        <v>-21.457760462001186</v>
      </c>
      <c r="I65" s="95">
        <f t="shared" si="1"/>
        <v>378.5422395379988</v>
      </c>
      <c r="J65" s="99">
        <f t="shared" si="2"/>
        <v>111508.35159803959</v>
      </c>
      <c r="K65" s="100">
        <f t="shared" si="9"/>
        <v>72090.27</v>
      </c>
      <c r="L65" s="100">
        <f t="shared" si="7"/>
        <v>56491.648401960403</v>
      </c>
      <c r="M65" s="101"/>
      <c r="N65" s="110"/>
    </row>
    <row r="66" spans="1:16" s="55" customFormat="1" x14ac:dyDescent="0.15">
      <c r="A66" s="166"/>
      <c r="B66" s="87">
        <v>42305</v>
      </c>
      <c r="C66" s="94"/>
      <c r="D66" s="94">
        <v>0</v>
      </c>
      <c r="E66" s="95">
        <f t="shared" si="8"/>
        <v>21.38516332017198</v>
      </c>
      <c r="F66" s="96">
        <f t="shared" si="3"/>
        <v>-641.55489960515945</v>
      </c>
      <c r="G66" s="97">
        <f t="shared" si="10"/>
        <v>12</v>
      </c>
      <c r="H66" s="98">
        <f t="shared" si="5"/>
        <v>-256.62195984206375</v>
      </c>
      <c r="I66" s="95">
        <f t="shared" si="1"/>
        <v>-256.62195984206375</v>
      </c>
      <c r="J66" s="99">
        <f t="shared" si="2"/>
        <v>111764.97355788166</v>
      </c>
      <c r="K66" s="100">
        <f t="shared" si="9"/>
        <v>72090.27</v>
      </c>
      <c r="L66" s="100">
        <f t="shared" si="7"/>
        <v>56235.026442118338</v>
      </c>
      <c r="M66" s="101"/>
      <c r="N66" s="110"/>
    </row>
    <row r="67" spans="1:16" s="55" customFormat="1" x14ac:dyDescent="0.15">
      <c r="A67" s="166"/>
      <c r="B67" s="87">
        <v>42312</v>
      </c>
      <c r="C67" s="94">
        <v>1209.06</v>
      </c>
      <c r="D67" s="94"/>
      <c r="E67" s="95">
        <f t="shared" si="8"/>
        <v>21.43437849055265</v>
      </c>
      <c r="F67" s="96">
        <f t="shared" si="3"/>
        <v>-643.03135471657947</v>
      </c>
      <c r="G67" s="97">
        <f t="shared" si="10"/>
        <v>7</v>
      </c>
      <c r="H67" s="98">
        <f t="shared" si="5"/>
        <v>-150.04064943386854</v>
      </c>
      <c r="I67" s="95">
        <f t="shared" ref="I67:I127" si="11">C67+H67+D67</f>
        <v>1059.0193505661314</v>
      </c>
      <c r="J67" s="99">
        <f t="shared" ref="J67:J103" si="12">$J$2-L67</f>
        <v>110705.95420731553</v>
      </c>
      <c r="K67" s="100">
        <f t="shared" si="9"/>
        <v>73299.33</v>
      </c>
      <c r="L67" s="100">
        <f t="shared" si="7"/>
        <v>57294.045792684468</v>
      </c>
      <c r="M67" s="101"/>
      <c r="N67" s="110"/>
    </row>
    <row r="68" spans="1:16" s="55" customFormat="1" x14ac:dyDescent="0.15">
      <c r="A68" s="166"/>
      <c r="B68" s="87">
        <v>42319</v>
      </c>
      <c r="C68" s="94"/>
      <c r="D68" s="94">
        <v>1365.13</v>
      </c>
      <c r="E68" s="95">
        <f t="shared" si="8"/>
        <v>21.231278889074215</v>
      </c>
      <c r="F68" s="96">
        <f t="shared" ref="F68:F105" si="13">E68*30*-1</f>
        <v>-636.93836667222649</v>
      </c>
      <c r="G68" s="97">
        <f t="shared" si="10"/>
        <v>7</v>
      </c>
      <c r="H68" s="98">
        <f t="shared" ref="H68:H75" si="14">-G68*E68</f>
        <v>-148.6189522235195</v>
      </c>
      <c r="I68" s="95">
        <f t="shared" si="11"/>
        <v>1216.5110477764806</v>
      </c>
      <c r="J68" s="99">
        <f t="shared" si="12"/>
        <v>109489.44315953905</v>
      </c>
      <c r="K68" s="100">
        <f t="shared" ref="K68:K127" si="15">SUM(D68+C68)+K67</f>
        <v>74664.460000000006</v>
      </c>
      <c r="L68" s="100">
        <f t="shared" si="7"/>
        <v>58510.556840460951</v>
      </c>
      <c r="M68" s="101"/>
      <c r="N68" s="110"/>
    </row>
    <row r="69" spans="1:16" s="55" customFormat="1" x14ac:dyDescent="0.15">
      <c r="A69" s="166"/>
      <c r="B69" s="89">
        <v>42320</v>
      </c>
      <c r="C69" s="114"/>
      <c r="D69" s="114">
        <v>2353.1999999999998</v>
      </c>
      <c r="E69" s="115">
        <f t="shared" si="8"/>
        <v>20.997975400459545</v>
      </c>
      <c r="F69" s="96">
        <f t="shared" si="13"/>
        <v>-629.93926201378633</v>
      </c>
      <c r="G69" s="116">
        <f>B69-B68</f>
        <v>1</v>
      </c>
      <c r="H69" s="117">
        <f>-G69*E69</f>
        <v>-20.997975400459545</v>
      </c>
      <c r="I69" s="115">
        <f t="shared" si="11"/>
        <v>2332.2020245995404</v>
      </c>
      <c r="J69" s="99">
        <f t="shared" si="12"/>
        <v>107157.24113493951</v>
      </c>
      <c r="K69" s="100">
        <f t="shared" si="15"/>
        <v>77017.66</v>
      </c>
      <c r="L69" s="118">
        <f t="shared" ref="L69:L127" si="16">SUM(L68,+I69)</f>
        <v>60842.758865060488</v>
      </c>
      <c r="M69" s="119"/>
      <c r="N69" s="120"/>
      <c r="O69" s="69"/>
      <c r="P69" s="69"/>
    </row>
    <row r="70" spans="1:16" s="55" customFormat="1" x14ac:dyDescent="0.15">
      <c r="A70" s="166"/>
      <c r="B70" s="87">
        <v>42321</v>
      </c>
      <c r="C70" s="94"/>
      <c r="D70" s="94">
        <v>400</v>
      </c>
      <c r="E70" s="95">
        <f t="shared" si="8"/>
        <v>20.550703779303468</v>
      </c>
      <c r="F70" s="96">
        <f t="shared" si="13"/>
        <v>-616.52111337910401</v>
      </c>
      <c r="G70" s="97">
        <f>B70-B68</f>
        <v>2</v>
      </c>
      <c r="H70" s="98">
        <f t="shared" si="14"/>
        <v>-41.101407558606937</v>
      </c>
      <c r="I70" s="95">
        <f t="shared" si="11"/>
        <v>358.89859244139308</v>
      </c>
      <c r="J70" s="99">
        <f t="shared" si="12"/>
        <v>106798.34254249811</v>
      </c>
      <c r="K70" s="100">
        <f t="shared" si="15"/>
        <v>77417.66</v>
      </c>
      <c r="L70" s="100">
        <f t="shared" si="16"/>
        <v>61201.657457501882</v>
      </c>
      <c r="M70" s="101"/>
      <c r="N70" s="110"/>
    </row>
    <row r="71" spans="1:16" s="55" customFormat="1" x14ac:dyDescent="0.15">
      <c r="A71" s="166"/>
      <c r="B71" s="87">
        <v>42333</v>
      </c>
      <c r="C71" s="94"/>
      <c r="D71" s="94">
        <v>845</v>
      </c>
      <c r="E71" s="95">
        <f t="shared" si="8"/>
        <v>20.481873912259914</v>
      </c>
      <c r="F71" s="96">
        <f t="shared" si="13"/>
        <v>-614.45621736779742</v>
      </c>
      <c r="G71" s="97">
        <f t="shared" si="10"/>
        <v>12</v>
      </c>
      <c r="H71" s="98">
        <f t="shared" si="14"/>
        <v>-245.78248694711897</v>
      </c>
      <c r="I71" s="95">
        <f t="shared" si="11"/>
        <v>599.21751305288103</v>
      </c>
      <c r="J71" s="99">
        <f t="shared" si="12"/>
        <v>106199.12502944525</v>
      </c>
      <c r="K71" s="100">
        <f t="shared" si="15"/>
        <v>78262.66</v>
      </c>
      <c r="L71" s="100">
        <f t="shared" si="16"/>
        <v>61800.87497055476</v>
      </c>
      <c r="M71" s="101"/>
      <c r="N71" s="110"/>
    </row>
    <row r="72" spans="1:16" s="44" customFormat="1" x14ac:dyDescent="0.15">
      <c r="A72" s="166"/>
      <c r="B72" s="87">
        <v>42342</v>
      </c>
      <c r="C72" s="94">
        <v>1209.06</v>
      </c>
      <c r="D72" s="94"/>
      <c r="E72" s="95">
        <f t="shared" si="8"/>
        <v>20.366955485099091</v>
      </c>
      <c r="F72" s="96">
        <f t="shared" si="13"/>
        <v>-611.00866455297273</v>
      </c>
      <c r="G72" s="97">
        <f t="shared" si="10"/>
        <v>9</v>
      </c>
      <c r="H72" s="98">
        <f t="shared" si="14"/>
        <v>-183.30259936589181</v>
      </c>
      <c r="I72" s="95">
        <f t="shared" si="11"/>
        <v>1025.7574006341081</v>
      </c>
      <c r="J72" s="99">
        <f t="shared" si="12"/>
        <v>105173.36762881113</v>
      </c>
      <c r="K72" s="100">
        <f t="shared" si="15"/>
        <v>79471.72</v>
      </c>
      <c r="L72" s="100">
        <f t="shared" si="16"/>
        <v>62826.632371188869</v>
      </c>
      <c r="M72" s="101"/>
      <c r="N72" s="110"/>
    </row>
    <row r="73" spans="1:16" s="44" customFormat="1" x14ac:dyDescent="0.15">
      <c r="A73" s="166"/>
      <c r="B73" s="87">
        <v>42347</v>
      </c>
      <c r="C73" s="94"/>
      <c r="D73" s="94">
        <v>2055</v>
      </c>
      <c r="E73" s="95">
        <f t="shared" si="8"/>
        <v>20.170234887717204</v>
      </c>
      <c r="F73" s="96">
        <f t="shared" si="13"/>
        <v>-605.10704663151614</v>
      </c>
      <c r="G73" s="97">
        <f t="shared" si="10"/>
        <v>5</v>
      </c>
      <c r="H73" s="98">
        <f t="shared" si="14"/>
        <v>-100.85117443858601</v>
      </c>
      <c r="I73" s="95">
        <f t="shared" si="11"/>
        <v>1954.148825561414</v>
      </c>
      <c r="J73" s="99">
        <f t="shared" si="12"/>
        <v>103219.21880324971</v>
      </c>
      <c r="K73" s="100">
        <f t="shared" si="15"/>
        <v>81526.720000000001</v>
      </c>
      <c r="L73" s="100">
        <f t="shared" si="16"/>
        <v>64780.781196750286</v>
      </c>
      <c r="M73" s="101"/>
      <c r="N73" s="110"/>
      <c r="O73" s="49"/>
    </row>
    <row r="74" spans="1:16" s="44" customFormat="1" ht="9.75" thickBot="1" x14ac:dyDescent="0.2">
      <c r="A74" s="166"/>
      <c r="B74" s="87">
        <v>42353</v>
      </c>
      <c r="C74" s="94"/>
      <c r="D74" s="94">
        <v>400</v>
      </c>
      <c r="E74" s="95">
        <f t="shared" si="8"/>
        <v>19.795466619801314</v>
      </c>
      <c r="F74" s="96">
        <f t="shared" si="13"/>
        <v>-593.86399859403946</v>
      </c>
      <c r="G74" s="97">
        <f t="shared" si="10"/>
        <v>6</v>
      </c>
      <c r="H74" s="98">
        <f t="shared" si="14"/>
        <v>-118.77279971880787</v>
      </c>
      <c r="I74" s="95">
        <f t="shared" si="11"/>
        <v>281.22720028119215</v>
      </c>
      <c r="J74" s="99">
        <f t="shared" si="12"/>
        <v>102937.99160296851</v>
      </c>
      <c r="K74" s="100">
        <f t="shared" si="15"/>
        <v>81926.720000000001</v>
      </c>
      <c r="L74" s="100">
        <f t="shared" si="16"/>
        <v>65062.008397031481</v>
      </c>
      <c r="M74" s="121"/>
      <c r="N74" s="110"/>
    </row>
    <row r="75" spans="1:16" s="44" customFormat="1" ht="9.75" thickBot="1" x14ac:dyDescent="0.2">
      <c r="A75" s="166"/>
      <c r="B75" s="88">
        <v>42361</v>
      </c>
      <c r="C75" s="105"/>
      <c r="D75" s="122">
        <v>953</v>
      </c>
      <c r="E75" s="123">
        <f t="shared" si="8"/>
        <v>19.741532636185745</v>
      </c>
      <c r="F75" s="136">
        <f t="shared" si="13"/>
        <v>-592.24597908557234</v>
      </c>
      <c r="G75" s="124">
        <f t="shared" si="10"/>
        <v>8</v>
      </c>
      <c r="H75" s="125">
        <f t="shared" si="14"/>
        <v>-157.93226108948596</v>
      </c>
      <c r="I75" s="123">
        <f t="shared" si="11"/>
        <v>795.06773891051398</v>
      </c>
      <c r="J75" s="126">
        <f t="shared" si="12"/>
        <v>102142.923864058</v>
      </c>
      <c r="K75" s="127">
        <f t="shared" si="15"/>
        <v>82879.72</v>
      </c>
      <c r="L75" s="128">
        <f t="shared" si="16"/>
        <v>65857.076135941999</v>
      </c>
      <c r="M75" s="160">
        <f>SUM(H30:H75)*-1</f>
        <v>9135.5481988843367</v>
      </c>
      <c r="N75" s="161">
        <f>L75-L29</f>
        <v>39540.171801115663</v>
      </c>
    </row>
    <row r="76" spans="1:16" s="44" customFormat="1" ht="9" customHeight="1" x14ac:dyDescent="0.15">
      <c r="A76" s="171" t="s">
        <v>124</v>
      </c>
      <c r="B76" s="87">
        <v>42370</v>
      </c>
      <c r="C76" s="94">
        <v>1103.5899999999999</v>
      </c>
      <c r="D76" s="94"/>
      <c r="E76" s="95">
        <f t="shared" si="8"/>
        <v>19.589053891737152</v>
      </c>
      <c r="F76" s="96">
        <f t="shared" si="13"/>
        <v>-587.67161675211457</v>
      </c>
      <c r="G76" s="97">
        <f>B76-B75</f>
        <v>9</v>
      </c>
      <c r="H76" s="98">
        <f>-G76*E76</f>
        <v>-176.30148502563435</v>
      </c>
      <c r="I76" s="95">
        <f t="shared" si="11"/>
        <v>927.28851497436563</v>
      </c>
      <c r="J76" s="99">
        <f t="shared" si="12"/>
        <v>101215.63534908363</v>
      </c>
      <c r="K76" s="100">
        <f t="shared" si="15"/>
        <v>83983.31</v>
      </c>
      <c r="L76" s="100">
        <f t="shared" si="16"/>
        <v>66784.364650916366</v>
      </c>
      <c r="M76" s="103"/>
      <c r="N76" s="110"/>
    </row>
    <row r="77" spans="1:16" s="68" customFormat="1" x14ac:dyDescent="0.15">
      <c r="A77" s="164"/>
      <c r="B77" s="87">
        <v>42383</v>
      </c>
      <c r="C77" s="94"/>
      <c r="D77" s="94">
        <v>2200</v>
      </c>
      <c r="E77" s="95">
        <f t="shared" si="8"/>
        <v>19.411217738180426</v>
      </c>
      <c r="F77" s="96">
        <f t="shared" si="13"/>
        <v>-582.33653214541278</v>
      </c>
      <c r="G77" s="97">
        <f t="shared" ref="G77:G87" si="17">B77-B76</f>
        <v>13</v>
      </c>
      <c r="H77" s="98">
        <f t="shared" ref="H77:H87" si="18">-G77*E77</f>
        <v>-252.34583059634554</v>
      </c>
      <c r="I77" s="95">
        <f t="shared" si="11"/>
        <v>1947.6541694036546</v>
      </c>
      <c r="J77" s="99">
        <f t="shared" si="12"/>
        <v>99267.981179679977</v>
      </c>
      <c r="K77" s="100">
        <f t="shared" si="15"/>
        <v>86183.31</v>
      </c>
      <c r="L77" s="100">
        <f t="shared" si="16"/>
        <v>68732.018820320023</v>
      </c>
      <c r="M77" s="101"/>
      <c r="N77" s="102"/>
    </row>
    <row r="78" spans="1:16" s="44" customFormat="1" x14ac:dyDescent="0.15">
      <c r="A78" s="164"/>
      <c r="B78" s="87">
        <v>42396</v>
      </c>
      <c r="C78" s="94"/>
      <c r="D78" s="94">
        <v>400</v>
      </c>
      <c r="E78" s="95">
        <f t="shared" si="8"/>
        <v>19.037695020760545</v>
      </c>
      <c r="F78" s="96">
        <f t="shared" si="13"/>
        <v>-571.1308506228163</v>
      </c>
      <c r="G78" s="97">
        <f t="shared" si="17"/>
        <v>13</v>
      </c>
      <c r="H78" s="98">
        <f t="shared" si="18"/>
        <v>-247.49003526988707</v>
      </c>
      <c r="I78" s="95">
        <f t="shared" si="11"/>
        <v>152.50996473011293</v>
      </c>
      <c r="J78" s="99">
        <f t="shared" si="12"/>
        <v>99115.471214949866</v>
      </c>
      <c r="K78" s="100">
        <f t="shared" si="15"/>
        <v>86583.31</v>
      </c>
      <c r="L78" s="100">
        <f t="shared" si="16"/>
        <v>68884.528785050134</v>
      </c>
      <c r="M78" s="101"/>
      <c r="N78" s="102"/>
    </row>
    <row r="79" spans="1:16" s="44" customFormat="1" x14ac:dyDescent="0.15">
      <c r="A79" s="164"/>
      <c r="B79" s="87">
        <v>42409</v>
      </c>
      <c r="C79" s="94"/>
      <c r="D79" s="94">
        <v>1938</v>
      </c>
      <c r="E79" s="95">
        <f t="shared" si="8"/>
        <v>19.008446534373949</v>
      </c>
      <c r="F79" s="96">
        <f t="shared" si="13"/>
        <v>-570.25339603121847</v>
      </c>
      <c r="G79" s="97">
        <f t="shared" si="17"/>
        <v>13</v>
      </c>
      <c r="H79" s="98">
        <f t="shared" si="18"/>
        <v>-247.10980494686135</v>
      </c>
      <c r="I79" s="95">
        <f t="shared" si="11"/>
        <v>1690.8901950531385</v>
      </c>
      <c r="J79" s="99">
        <f t="shared" si="12"/>
        <v>97424.581019896723</v>
      </c>
      <c r="K79" s="100">
        <f t="shared" si="15"/>
        <v>88521.31</v>
      </c>
      <c r="L79" s="100">
        <f t="shared" si="16"/>
        <v>70575.418980103277</v>
      </c>
      <c r="M79" s="101"/>
      <c r="N79" s="102"/>
    </row>
    <row r="80" spans="1:16" s="44" customFormat="1" x14ac:dyDescent="0.15">
      <c r="A80" s="164"/>
      <c r="B80" s="87">
        <v>42422</v>
      </c>
      <c r="C80" s="94"/>
      <c r="D80" s="94">
        <v>1102.48</v>
      </c>
      <c r="E80" s="95">
        <f t="shared" si="8"/>
        <v>18.684166222993895</v>
      </c>
      <c r="F80" s="96">
        <f t="shared" si="13"/>
        <v>-560.52498668981684</v>
      </c>
      <c r="G80" s="97">
        <f t="shared" si="17"/>
        <v>13</v>
      </c>
      <c r="H80" s="98">
        <f t="shared" si="18"/>
        <v>-242.89416089892063</v>
      </c>
      <c r="I80" s="95">
        <f t="shared" si="11"/>
        <v>859.58583910107939</v>
      </c>
      <c r="J80" s="99">
        <f t="shared" si="12"/>
        <v>96564.995180795639</v>
      </c>
      <c r="K80" s="100">
        <f t="shared" si="15"/>
        <v>89623.79</v>
      </c>
      <c r="L80" s="100">
        <f t="shared" si="16"/>
        <v>71435.004819204361</v>
      </c>
      <c r="M80" s="101"/>
      <c r="N80" s="102"/>
    </row>
    <row r="81" spans="1:15" s="44" customFormat="1" x14ac:dyDescent="0.15">
      <c r="A81" s="164"/>
      <c r="B81" s="87">
        <v>42435</v>
      </c>
      <c r="C81" s="94">
        <v>1103.5899999999999</v>
      </c>
      <c r="D81" s="94"/>
      <c r="E81" s="95">
        <f t="shared" si="8"/>
        <v>18.519314144262179</v>
      </c>
      <c r="F81" s="96">
        <f t="shared" si="13"/>
        <v>-555.57942432786535</v>
      </c>
      <c r="G81" s="97">
        <f t="shared" si="17"/>
        <v>13</v>
      </c>
      <c r="H81" s="98">
        <f t="shared" si="18"/>
        <v>-240.75108387540831</v>
      </c>
      <c r="I81" s="95">
        <f t="shared" si="11"/>
        <v>862.83891612459161</v>
      </c>
      <c r="J81" s="99">
        <f t="shared" si="12"/>
        <v>95702.156264671052</v>
      </c>
      <c r="K81" s="100">
        <f t="shared" si="15"/>
        <v>90727.37999999999</v>
      </c>
      <c r="L81" s="100">
        <f t="shared" si="16"/>
        <v>72297.843735328948</v>
      </c>
      <c r="M81" s="101"/>
      <c r="N81" s="110"/>
    </row>
    <row r="82" spans="1:15" s="44" customFormat="1" ht="8.4499999999999993" customHeight="1" x14ac:dyDescent="0.15">
      <c r="A82" s="164"/>
      <c r="B82" s="87">
        <v>42448</v>
      </c>
      <c r="C82" s="94"/>
      <c r="D82" s="94">
        <v>100</v>
      </c>
      <c r="E82" s="95">
        <f t="shared" si="8"/>
        <v>18.353838187745136</v>
      </c>
      <c r="F82" s="96">
        <f t="shared" si="13"/>
        <v>-550.61514563235414</v>
      </c>
      <c r="G82" s="97">
        <f t="shared" si="17"/>
        <v>13</v>
      </c>
      <c r="H82" s="98">
        <f t="shared" si="18"/>
        <v>-238.59989644068676</v>
      </c>
      <c r="I82" s="95">
        <f t="shared" si="11"/>
        <v>-138.59989644068676</v>
      </c>
      <c r="J82" s="99">
        <f t="shared" si="12"/>
        <v>95840.756161111742</v>
      </c>
      <c r="K82" s="100">
        <f t="shared" si="15"/>
        <v>90827.37999999999</v>
      </c>
      <c r="L82" s="100">
        <f t="shared" si="16"/>
        <v>72159.243838888258</v>
      </c>
      <c r="M82" s="101"/>
      <c r="N82" s="110"/>
    </row>
    <row r="83" spans="1:15" s="53" customFormat="1" x14ac:dyDescent="0.15">
      <c r="A83" s="164"/>
      <c r="B83" s="87">
        <v>42461</v>
      </c>
      <c r="C83" s="94"/>
      <c r="D83" s="94">
        <v>2307</v>
      </c>
      <c r="E83" s="95">
        <f t="shared" si="8"/>
        <v>18.380418989802255</v>
      </c>
      <c r="F83" s="96">
        <f t="shared" si="13"/>
        <v>-551.41256969406766</v>
      </c>
      <c r="G83" s="97">
        <f t="shared" si="17"/>
        <v>13</v>
      </c>
      <c r="H83" s="98">
        <f t="shared" si="18"/>
        <v>-238.94544686742933</v>
      </c>
      <c r="I83" s="95">
        <f t="shared" si="11"/>
        <v>2068.0545531325706</v>
      </c>
      <c r="J83" s="99">
        <f t="shared" si="12"/>
        <v>93772.701607979165</v>
      </c>
      <c r="K83" s="100">
        <f t="shared" si="15"/>
        <v>93134.37999999999</v>
      </c>
      <c r="L83" s="100">
        <f t="shared" si="16"/>
        <v>74227.298392020835</v>
      </c>
      <c r="M83" s="101"/>
      <c r="N83" s="110"/>
    </row>
    <row r="84" spans="1:15" s="44" customFormat="1" x14ac:dyDescent="0.15">
      <c r="A84" s="164"/>
      <c r="B84" s="87">
        <v>42474</v>
      </c>
      <c r="C84" s="94"/>
      <c r="D84" s="94">
        <v>1550</v>
      </c>
      <c r="E84" s="95">
        <f t="shared" si="8"/>
        <v>17.983805787831621</v>
      </c>
      <c r="F84" s="96">
        <f t="shared" si="13"/>
        <v>-539.51417363494863</v>
      </c>
      <c r="G84" s="97">
        <f t="shared" si="17"/>
        <v>13</v>
      </c>
      <c r="H84" s="98">
        <f t="shared" si="18"/>
        <v>-233.78947524181106</v>
      </c>
      <c r="I84" s="95">
        <f t="shared" si="11"/>
        <v>1316.210524758189</v>
      </c>
      <c r="J84" s="99">
        <f t="shared" si="12"/>
        <v>92456.491083220972</v>
      </c>
      <c r="K84" s="100">
        <f t="shared" si="15"/>
        <v>94684.37999999999</v>
      </c>
      <c r="L84" s="100">
        <f t="shared" si="16"/>
        <v>75543.508916779028</v>
      </c>
      <c r="M84" s="101"/>
      <c r="N84" s="110"/>
    </row>
    <row r="85" spans="1:15" s="68" customFormat="1" x14ac:dyDescent="0.15">
      <c r="A85" s="164"/>
      <c r="B85" s="87">
        <v>42487</v>
      </c>
      <c r="C85" s="94">
        <v>998</v>
      </c>
      <c r="D85" s="94"/>
      <c r="E85" s="95">
        <f t="shared" si="8"/>
        <v>17.731381851576625</v>
      </c>
      <c r="F85" s="96">
        <f t="shared" si="13"/>
        <v>-531.9414555472988</v>
      </c>
      <c r="G85" s="97">
        <f t="shared" si="17"/>
        <v>13</v>
      </c>
      <c r="H85" s="98">
        <f t="shared" si="18"/>
        <v>-230.50796407049612</v>
      </c>
      <c r="I85" s="95">
        <f t="shared" si="11"/>
        <v>767.49203592950391</v>
      </c>
      <c r="J85" s="99">
        <f t="shared" si="12"/>
        <v>91688.999047291465</v>
      </c>
      <c r="K85" s="100">
        <f t="shared" si="15"/>
        <v>95682.37999999999</v>
      </c>
      <c r="L85" s="100">
        <f t="shared" si="16"/>
        <v>76311.000952708535</v>
      </c>
      <c r="M85" s="101"/>
      <c r="N85" s="110"/>
    </row>
    <row r="86" spans="1:15" s="44" customFormat="1" x14ac:dyDescent="0.15">
      <c r="A86" s="164"/>
      <c r="B86" s="87">
        <v>42500</v>
      </c>
      <c r="C86" s="94"/>
      <c r="D86" s="94"/>
      <c r="E86" s="95">
        <f t="shared" si="8"/>
        <v>17.584191598110692</v>
      </c>
      <c r="F86" s="96">
        <f t="shared" si="13"/>
        <v>-527.52574794332077</v>
      </c>
      <c r="G86" s="97">
        <f t="shared" si="17"/>
        <v>13</v>
      </c>
      <c r="H86" s="98">
        <f t="shared" si="18"/>
        <v>-228.594490775439</v>
      </c>
      <c r="I86" s="95">
        <f t="shared" si="11"/>
        <v>-228.594490775439</v>
      </c>
      <c r="J86" s="99">
        <f t="shared" si="12"/>
        <v>91917.593538066911</v>
      </c>
      <c r="K86" s="100">
        <f t="shared" si="15"/>
        <v>95682.37999999999</v>
      </c>
      <c r="L86" s="100">
        <f t="shared" si="16"/>
        <v>76082.406461933089</v>
      </c>
      <c r="M86" s="101"/>
      <c r="N86" s="110"/>
    </row>
    <row r="87" spans="1:15" s="44" customFormat="1" x14ac:dyDescent="0.15">
      <c r="A87" s="164"/>
      <c r="B87" s="87">
        <v>42513</v>
      </c>
      <c r="C87" s="94"/>
      <c r="D87" s="94">
        <v>3102</v>
      </c>
      <c r="E87" s="95">
        <f t="shared" si="8"/>
        <v>17.628031637437491</v>
      </c>
      <c r="F87" s="96">
        <f t="shared" si="13"/>
        <v>-528.84094912312469</v>
      </c>
      <c r="G87" s="97">
        <f t="shared" si="17"/>
        <v>13</v>
      </c>
      <c r="H87" s="98">
        <f t="shared" si="18"/>
        <v>-229.1644112866874</v>
      </c>
      <c r="I87" s="95">
        <f t="shared" si="11"/>
        <v>2872.8355887133125</v>
      </c>
      <c r="J87" s="99">
        <f t="shared" si="12"/>
        <v>89044.757949353603</v>
      </c>
      <c r="K87" s="100">
        <f t="shared" si="15"/>
        <v>98784.37999999999</v>
      </c>
      <c r="L87" s="100">
        <f t="shared" si="16"/>
        <v>78955.242050646397</v>
      </c>
      <c r="M87" s="101"/>
      <c r="N87" s="110"/>
    </row>
    <row r="88" spans="1:15" s="68" customFormat="1" ht="14.1" customHeight="1" x14ac:dyDescent="0.15">
      <c r="A88" s="164"/>
      <c r="B88" s="87">
        <v>42526</v>
      </c>
      <c r="C88" s="114"/>
      <c r="D88" s="114">
        <v>1377</v>
      </c>
      <c r="E88" s="95">
        <f t="shared" si="8"/>
        <v>17.07707686699932</v>
      </c>
      <c r="F88" s="96">
        <f t="shared" si="13"/>
        <v>-512.31230600997958</v>
      </c>
      <c r="G88" s="97">
        <f>B88-B87</f>
        <v>13</v>
      </c>
      <c r="H88" s="117">
        <f>-G88*E88</f>
        <v>-222.00199927099118</v>
      </c>
      <c r="I88" s="115">
        <f t="shared" si="11"/>
        <v>1154.9980007290087</v>
      </c>
      <c r="J88" s="99">
        <f t="shared" si="12"/>
        <v>87889.759948624589</v>
      </c>
      <c r="K88" s="100">
        <f t="shared" si="15"/>
        <v>100161.37999999999</v>
      </c>
      <c r="L88" s="100">
        <f t="shared" si="16"/>
        <v>80110.240051375411</v>
      </c>
      <c r="M88" s="129"/>
      <c r="N88" s="130"/>
      <c r="O88" s="73"/>
    </row>
    <row r="89" spans="1:15" s="44" customFormat="1" x14ac:dyDescent="0.15">
      <c r="A89" s="164"/>
      <c r="B89" s="87">
        <v>42539</v>
      </c>
      <c r="C89" s="94">
        <v>998</v>
      </c>
      <c r="D89" s="94"/>
      <c r="E89" s="95">
        <f t="shared" si="8"/>
        <v>16.855570401106085</v>
      </c>
      <c r="F89" s="96">
        <f t="shared" si="13"/>
        <v>-505.66711203318255</v>
      </c>
      <c r="G89" s="97">
        <f>B89-B88</f>
        <v>13</v>
      </c>
      <c r="H89" s="98">
        <f>-G89*E89</f>
        <v>-219.12241521437912</v>
      </c>
      <c r="I89" s="95">
        <f t="shared" si="11"/>
        <v>778.87758478562091</v>
      </c>
      <c r="J89" s="99">
        <f t="shared" si="12"/>
        <v>87110.882363838973</v>
      </c>
      <c r="K89" s="100">
        <f t="shared" si="15"/>
        <v>101159.37999999999</v>
      </c>
      <c r="L89" s="100">
        <f t="shared" si="16"/>
        <v>80889.117636161027</v>
      </c>
      <c r="M89" s="101"/>
      <c r="N89" s="110"/>
    </row>
    <row r="90" spans="1:15" s="44" customFormat="1" x14ac:dyDescent="0.15">
      <c r="A90" s="164"/>
      <c r="B90" s="87">
        <v>42552</v>
      </c>
      <c r="C90" s="94"/>
      <c r="D90" s="94">
        <v>2500</v>
      </c>
      <c r="E90" s="95">
        <f t="shared" si="8"/>
        <v>16.706196617722544</v>
      </c>
      <c r="F90" s="96">
        <f t="shared" si="13"/>
        <v>-501.18589853167629</v>
      </c>
      <c r="G90" s="97">
        <f t="shared" ref="G90:G110" si="19">B90-B89</f>
        <v>13</v>
      </c>
      <c r="H90" s="98">
        <f t="shared" ref="H90:H110" si="20">-G90*E90</f>
        <v>-217.18055603039306</v>
      </c>
      <c r="I90" s="95">
        <f t="shared" si="11"/>
        <v>2282.8194439696072</v>
      </c>
      <c r="J90" s="99">
        <f t="shared" si="12"/>
        <v>84828.062919869364</v>
      </c>
      <c r="K90" s="100">
        <f t="shared" si="15"/>
        <v>103659.37999999999</v>
      </c>
      <c r="L90" s="100">
        <f t="shared" si="16"/>
        <v>83171.937080130636</v>
      </c>
      <c r="M90" s="101"/>
      <c r="N90" s="110"/>
    </row>
    <row r="91" spans="1:15" s="44" customFormat="1" x14ac:dyDescent="0.15">
      <c r="A91" s="164"/>
      <c r="B91" s="87">
        <v>42565</v>
      </c>
      <c r="C91" s="94"/>
      <c r="D91" s="94">
        <v>100</v>
      </c>
      <c r="E91" s="95">
        <f t="shared" si="8"/>
        <v>16.268395628468099</v>
      </c>
      <c r="F91" s="96">
        <f t="shared" si="13"/>
        <v>-488.05186885404294</v>
      </c>
      <c r="G91" s="97">
        <f t="shared" si="19"/>
        <v>13</v>
      </c>
      <c r="H91" s="98">
        <f t="shared" si="20"/>
        <v>-211.4891431700853</v>
      </c>
      <c r="I91" s="95">
        <f t="shared" si="11"/>
        <v>-111.4891431700853</v>
      </c>
      <c r="J91" s="99">
        <f t="shared" si="12"/>
        <v>84939.552063039446</v>
      </c>
      <c r="K91" s="100">
        <f t="shared" si="15"/>
        <v>103759.37999999999</v>
      </c>
      <c r="L91" s="100">
        <f t="shared" si="16"/>
        <v>83060.447936960554</v>
      </c>
      <c r="M91" s="101"/>
      <c r="N91" s="110"/>
    </row>
    <row r="92" spans="1:15" s="44" customFormat="1" x14ac:dyDescent="0.15">
      <c r="A92" s="164"/>
      <c r="B92" s="87">
        <v>42578</v>
      </c>
      <c r="C92" s="94"/>
      <c r="D92" s="94">
        <v>1500</v>
      </c>
      <c r="E92" s="95">
        <f t="shared" si="8"/>
        <v>16.289777107980171</v>
      </c>
      <c r="F92" s="96">
        <f t="shared" si="13"/>
        <v>-488.69331323940514</v>
      </c>
      <c r="G92" s="97">
        <f t="shared" si="19"/>
        <v>13</v>
      </c>
      <c r="H92" s="98">
        <f t="shared" si="20"/>
        <v>-211.76710240374223</v>
      </c>
      <c r="I92" s="95">
        <f t="shared" si="11"/>
        <v>1288.2328975962578</v>
      </c>
      <c r="J92" s="99">
        <f t="shared" si="12"/>
        <v>83651.319165443187</v>
      </c>
      <c r="K92" s="100">
        <f t="shared" si="15"/>
        <v>105259.37999999999</v>
      </c>
      <c r="L92" s="100">
        <f t="shared" si="16"/>
        <v>84348.680834556813</v>
      </c>
      <c r="M92" s="101"/>
      <c r="N92" s="110"/>
    </row>
    <row r="93" spans="1:15" s="53" customFormat="1" x14ac:dyDescent="0.15">
      <c r="A93" s="164"/>
      <c r="B93" s="87">
        <v>42591</v>
      </c>
      <c r="C93" s="94">
        <v>887.38</v>
      </c>
      <c r="D93" s="94"/>
      <c r="E93" s="95">
        <f t="shared" si="8"/>
        <v>16.042718744057598</v>
      </c>
      <c r="F93" s="96">
        <f t="shared" si="13"/>
        <v>-481.28156232172796</v>
      </c>
      <c r="G93" s="97">
        <f t="shared" si="19"/>
        <v>13</v>
      </c>
      <c r="H93" s="98">
        <f t="shared" si="20"/>
        <v>-208.55534367274879</v>
      </c>
      <c r="I93" s="95">
        <f t="shared" si="11"/>
        <v>678.8246563272512</v>
      </c>
      <c r="J93" s="99">
        <f t="shared" si="12"/>
        <v>82972.494509115932</v>
      </c>
      <c r="K93" s="100">
        <f t="shared" si="15"/>
        <v>106146.76</v>
      </c>
      <c r="L93" s="100">
        <f t="shared" si="16"/>
        <v>85027.505490884068</v>
      </c>
      <c r="M93" s="101"/>
      <c r="N93" s="110"/>
    </row>
    <row r="94" spans="1:15" s="67" customFormat="1" ht="15" customHeight="1" x14ac:dyDescent="0.3">
      <c r="A94" s="164"/>
      <c r="B94" s="87">
        <v>42604</v>
      </c>
      <c r="C94" s="94"/>
      <c r="D94" s="94">
        <v>2321</v>
      </c>
      <c r="E94" s="95">
        <f t="shared" ref="E94:E104" si="21">J93*$A$2/365</f>
        <v>15.912533193529084</v>
      </c>
      <c r="F94" s="96">
        <f t="shared" si="13"/>
        <v>-477.37599580587255</v>
      </c>
      <c r="G94" s="97">
        <f t="shared" si="19"/>
        <v>13</v>
      </c>
      <c r="H94" s="98">
        <f t="shared" si="20"/>
        <v>-206.8629315158781</v>
      </c>
      <c r="I94" s="95">
        <f t="shared" si="11"/>
        <v>2114.1370684841218</v>
      </c>
      <c r="J94" s="99">
        <f t="shared" si="12"/>
        <v>80858.357440631808</v>
      </c>
      <c r="K94" s="100">
        <f t="shared" si="15"/>
        <v>108467.76</v>
      </c>
      <c r="L94" s="100">
        <f t="shared" si="16"/>
        <v>87141.642559368192</v>
      </c>
      <c r="M94" s="101"/>
      <c r="N94" s="110"/>
      <c r="O94" s="70"/>
    </row>
    <row r="95" spans="1:15" s="44" customFormat="1" x14ac:dyDescent="0.15">
      <c r="A95" s="164"/>
      <c r="B95" s="87">
        <v>42617</v>
      </c>
      <c r="C95" s="94"/>
      <c r="D95" s="94">
        <v>3000</v>
      </c>
      <c r="E95" s="95">
        <f t="shared" si="21"/>
        <v>15.507082248888294</v>
      </c>
      <c r="F95" s="96">
        <f t="shared" si="13"/>
        <v>-465.21246746664883</v>
      </c>
      <c r="G95" s="97">
        <f t="shared" si="19"/>
        <v>13</v>
      </c>
      <c r="H95" s="98">
        <f t="shared" si="20"/>
        <v>-201.59206923554783</v>
      </c>
      <c r="I95" s="95">
        <f t="shared" si="11"/>
        <v>2798.407930764452</v>
      </c>
      <c r="J95" s="99">
        <f t="shared" si="12"/>
        <v>78059.949509867351</v>
      </c>
      <c r="K95" s="100">
        <f t="shared" si="15"/>
        <v>111467.76</v>
      </c>
      <c r="L95" s="100">
        <f t="shared" si="16"/>
        <v>89940.050490132649</v>
      </c>
      <c r="M95" s="101"/>
      <c r="N95" s="110"/>
    </row>
    <row r="96" spans="1:15" s="44" customFormat="1" x14ac:dyDescent="0.15">
      <c r="A96" s="164"/>
      <c r="B96" s="87">
        <v>42630</v>
      </c>
      <c r="C96" s="94"/>
      <c r="D96" s="94">
        <v>6000</v>
      </c>
      <c r="E96" s="95">
        <f t="shared" si="21"/>
        <v>14.970401275864972</v>
      </c>
      <c r="F96" s="96">
        <f t="shared" si="13"/>
        <v>-449.1120382759492</v>
      </c>
      <c r="G96" s="97">
        <f t="shared" si="19"/>
        <v>13</v>
      </c>
      <c r="H96" s="98">
        <f t="shared" si="20"/>
        <v>-194.61521658624463</v>
      </c>
      <c r="I96" s="95">
        <f t="shared" si="11"/>
        <v>5805.384783413755</v>
      </c>
      <c r="J96" s="99">
        <f t="shared" si="12"/>
        <v>72254.564726453595</v>
      </c>
      <c r="K96" s="100">
        <f t="shared" si="15"/>
        <v>117467.76</v>
      </c>
      <c r="L96" s="100">
        <f t="shared" si="16"/>
        <v>95745.435273546405</v>
      </c>
      <c r="M96" s="103"/>
      <c r="N96" s="110"/>
    </row>
    <row r="97" spans="1:15" s="44" customFormat="1" x14ac:dyDescent="0.15">
      <c r="A97" s="164"/>
      <c r="B97" s="87">
        <v>42643</v>
      </c>
      <c r="C97" s="94">
        <v>887.38</v>
      </c>
      <c r="D97" s="94"/>
      <c r="E97" s="95">
        <f t="shared" si="21"/>
        <v>13.857039810552747</v>
      </c>
      <c r="F97" s="96">
        <f t="shared" si="13"/>
        <v>-415.71119431658241</v>
      </c>
      <c r="G97" s="97">
        <f t="shared" si="19"/>
        <v>13</v>
      </c>
      <c r="H97" s="98">
        <f t="shared" si="20"/>
        <v>-180.14151753718571</v>
      </c>
      <c r="I97" s="95">
        <f t="shared" si="11"/>
        <v>707.23848246281432</v>
      </c>
      <c r="J97" s="99">
        <f t="shared" si="12"/>
        <v>71547.326243990785</v>
      </c>
      <c r="K97" s="100">
        <f t="shared" si="15"/>
        <v>118355.14</v>
      </c>
      <c r="L97" s="100">
        <f t="shared" si="16"/>
        <v>96452.673756009215</v>
      </c>
      <c r="M97" s="103"/>
      <c r="N97" s="110"/>
    </row>
    <row r="98" spans="1:15" s="44" customFormat="1" x14ac:dyDescent="0.15">
      <c r="A98" s="164"/>
      <c r="B98" s="87">
        <v>42656</v>
      </c>
      <c r="C98" s="94"/>
      <c r="D98" s="94">
        <v>20000</v>
      </c>
      <c r="E98" s="95">
        <f t="shared" si="21"/>
        <v>13.721405033094126</v>
      </c>
      <c r="F98" s="96">
        <f t="shared" si="13"/>
        <v>-411.64215099282376</v>
      </c>
      <c r="G98" s="97">
        <f t="shared" si="19"/>
        <v>13</v>
      </c>
      <c r="H98" s="98">
        <f t="shared" si="20"/>
        <v>-178.37826543022362</v>
      </c>
      <c r="I98" s="95">
        <f t="shared" si="11"/>
        <v>19821.621734569777</v>
      </c>
      <c r="J98" s="99">
        <f t="shared" si="12"/>
        <v>51725.704509421004</v>
      </c>
      <c r="K98" s="100">
        <f t="shared" si="15"/>
        <v>138355.14000000001</v>
      </c>
      <c r="L98" s="100">
        <f t="shared" si="16"/>
        <v>116274.295490579</v>
      </c>
      <c r="M98" s="101"/>
      <c r="N98" s="102"/>
    </row>
    <row r="99" spans="1:15" s="44" customFormat="1" x14ac:dyDescent="0.15">
      <c r="A99" s="164"/>
      <c r="B99" s="87">
        <v>42669</v>
      </c>
      <c r="C99" s="94"/>
      <c r="D99" s="94"/>
      <c r="E99" s="95">
        <f t="shared" si="21"/>
        <v>9.9199981250944411</v>
      </c>
      <c r="F99" s="96">
        <f t="shared" si="13"/>
        <v>-297.59994375283321</v>
      </c>
      <c r="G99" s="97">
        <f t="shared" si="19"/>
        <v>13</v>
      </c>
      <c r="H99" s="98">
        <f t="shared" si="20"/>
        <v>-128.95997562622773</v>
      </c>
      <c r="I99" s="95">
        <f t="shared" si="11"/>
        <v>-128.95997562622773</v>
      </c>
      <c r="J99" s="99">
        <f t="shared" si="12"/>
        <v>51854.664485047237</v>
      </c>
      <c r="K99" s="100">
        <f t="shared" si="15"/>
        <v>138355.14000000001</v>
      </c>
      <c r="L99" s="100">
        <f t="shared" si="16"/>
        <v>116145.33551495276</v>
      </c>
      <c r="M99" s="101"/>
      <c r="N99" s="102"/>
    </row>
    <row r="100" spans="1:15" s="44" customFormat="1" ht="12.75" x14ac:dyDescent="0.2">
      <c r="A100" s="164"/>
      <c r="B100" s="87">
        <v>42682</v>
      </c>
      <c r="C100" s="94"/>
      <c r="D100" s="94">
        <v>1597</v>
      </c>
      <c r="E100" s="95">
        <f t="shared" si="21"/>
        <v>9.9447301752145396</v>
      </c>
      <c r="F100" s="96">
        <f t="shared" si="13"/>
        <v>-298.34190525643618</v>
      </c>
      <c r="G100" s="97">
        <f t="shared" si="19"/>
        <v>13</v>
      </c>
      <c r="H100" s="98">
        <f>-G100*E100</f>
        <v>-129.28149227778903</v>
      </c>
      <c r="I100" s="95">
        <f t="shared" si="11"/>
        <v>1467.7185077222109</v>
      </c>
      <c r="J100" s="99">
        <f t="shared" si="12"/>
        <v>50386.945977325027</v>
      </c>
      <c r="K100" s="100">
        <f t="shared" si="15"/>
        <v>139952.14000000001</v>
      </c>
      <c r="L100" s="100">
        <f t="shared" si="16"/>
        <v>117613.05402267497</v>
      </c>
      <c r="M100" s="101"/>
      <c r="N100" s="102"/>
      <c r="O100" s="71"/>
    </row>
    <row r="101" spans="1:15" s="44" customFormat="1" ht="15" x14ac:dyDescent="0.25">
      <c r="A101" s="164"/>
      <c r="B101" s="87">
        <v>42695</v>
      </c>
      <c r="C101" s="94">
        <v>755.67</v>
      </c>
      <c r="D101" s="94"/>
      <c r="E101" s="95">
        <f t="shared" si="21"/>
        <v>9.6632499134595946</v>
      </c>
      <c r="F101" s="96">
        <f t="shared" si="13"/>
        <v>-289.89749740378784</v>
      </c>
      <c r="G101" s="97">
        <f t="shared" si="19"/>
        <v>13</v>
      </c>
      <c r="H101" s="98">
        <f t="shared" si="20"/>
        <v>-125.62224887497473</v>
      </c>
      <c r="I101" s="95">
        <f t="shared" si="11"/>
        <v>630.04775112502523</v>
      </c>
      <c r="J101" s="99">
        <f t="shared" si="12"/>
        <v>49756.898226200006</v>
      </c>
      <c r="K101" s="100">
        <f t="shared" si="15"/>
        <v>140707.81000000003</v>
      </c>
      <c r="L101" s="100">
        <f t="shared" si="16"/>
        <v>118243.10177379999</v>
      </c>
      <c r="M101" s="103"/>
      <c r="N101" s="102"/>
      <c r="O101" s="57"/>
    </row>
    <row r="102" spans="1:15" s="74" customFormat="1" x14ac:dyDescent="0.15">
      <c r="A102" s="164"/>
      <c r="B102" s="87">
        <v>42708</v>
      </c>
      <c r="C102" s="94"/>
      <c r="D102" s="94">
        <v>2820</v>
      </c>
      <c r="E102" s="95">
        <f t="shared" si="21"/>
        <v>9.5424188379013728</v>
      </c>
      <c r="F102" s="96">
        <f t="shared" si="13"/>
        <v>-286.27256513704117</v>
      </c>
      <c r="G102" s="97">
        <f t="shared" si="19"/>
        <v>13</v>
      </c>
      <c r="H102" s="98">
        <f t="shared" si="20"/>
        <v>-124.05144489271785</v>
      </c>
      <c r="I102" s="95">
        <f t="shared" si="11"/>
        <v>2695.9485551072821</v>
      </c>
      <c r="J102" s="99">
        <f t="shared" si="12"/>
        <v>47060.94967109272</v>
      </c>
      <c r="K102" s="100">
        <f t="shared" si="15"/>
        <v>143527.81000000003</v>
      </c>
      <c r="L102" s="100">
        <f t="shared" si="16"/>
        <v>120939.05032890728</v>
      </c>
      <c r="M102" s="101"/>
      <c r="N102" s="102"/>
      <c r="O102" s="75"/>
    </row>
    <row r="103" spans="1:15" s="44" customFormat="1" x14ac:dyDescent="0.15">
      <c r="A103" s="164"/>
      <c r="B103" s="87">
        <v>42721</v>
      </c>
      <c r="C103" s="94"/>
      <c r="D103" s="94">
        <v>2000</v>
      </c>
      <c r="E103" s="95">
        <f t="shared" si="21"/>
        <v>9.0253876081547695</v>
      </c>
      <c r="F103" s="96">
        <f t="shared" si="13"/>
        <v>-270.76162824464308</v>
      </c>
      <c r="G103" s="97">
        <f t="shared" si="19"/>
        <v>13</v>
      </c>
      <c r="H103" s="98">
        <f t="shared" si="20"/>
        <v>-117.33003890601201</v>
      </c>
      <c r="I103" s="95">
        <f t="shared" si="11"/>
        <v>1882.6699610939879</v>
      </c>
      <c r="J103" s="99">
        <f t="shared" si="12"/>
        <v>45178.279709998737</v>
      </c>
      <c r="K103" s="100">
        <f t="shared" si="15"/>
        <v>145527.81000000003</v>
      </c>
      <c r="L103" s="100">
        <f t="shared" si="16"/>
        <v>122821.72029000126</v>
      </c>
      <c r="M103" s="101"/>
      <c r="N103" s="102"/>
    </row>
    <row r="104" spans="1:15" s="53" customFormat="1" ht="9.75" thickBot="1" x14ac:dyDescent="0.2">
      <c r="A104" s="164"/>
      <c r="B104" s="87">
        <v>42726</v>
      </c>
      <c r="C104" s="131"/>
      <c r="D104" s="94">
        <v>1415</v>
      </c>
      <c r="E104" s="95">
        <f t="shared" si="21"/>
        <v>8.6643276156161964</v>
      </c>
      <c r="F104" s="96">
        <f t="shared" si="13"/>
        <v>-259.92982846848588</v>
      </c>
      <c r="G104" s="97">
        <f t="shared" si="19"/>
        <v>5</v>
      </c>
      <c r="H104" s="98">
        <f t="shared" si="20"/>
        <v>-43.32163807808098</v>
      </c>
      <c r="I104" s="95">
        <f t="shared" si="11"/>
        <v>1371.6783619219191</v>
      </c>
      <c r="J104" s="99">
        <f t="shared" ref="J104:J127" si="22">$J$2-L104</f>
        <v>43806.601348076816</v>
      </c>
      <c r="K104" s="100">
        <f t="shared" si="15"/>
        <v>146942.81000000003</v>
      </c>
      <c r="L104" s="100">
        <f t="shared" si="16"/>
        <v>124193.39865192318</v>
      </c>
      <c r="M104" s="101"/>
      <c r="N104" s="102"/>
    </row>
    <row r="105" spans="1:15" s="44" customFormat="1" ht="9.75" thickBot="1" x14ac:dyDescent="0.2">
      <c r="A105" s="164"/>
      <c r="B105" s="150">
        <v>42735</v>
      </c>
      <c r="C105" s="122"/>
      <c r="D105" s="122">
        <v>1584</v>
      </c>
      <c r="E105" s="123">
        <f>J104*$A$2/365</f>
        <v>8.4012660119599367</v>
      </c>
      <c r="F105" s="136">
        <f t="shared" si="13"/>
        <v>-252.03798035879811</v>
      </c>
      <c r="G105" s="124">
        <f t="shared" si="19"/>
        <v>9</v>
      </c>
      <c r="H105" s="125">
        <f t="shared" si="20"/>
        <v>-75.611394107639427</v>
      </c>
      <c r="I105" s="123">
        <f t="shared" si="11"/>
        <v>1508.3886058923606</v>
      </c>
      <c r="J105" s="126">
        <f t="shared" si="22"/>
        <v>42298.212742184449</v>
      </c>
      <c r="K105" s="127">
        <f t="shared" si="15"/>
        <v>148526.81000000003</v>
      </c>
      <c r="L105" s="127">
        <f t="shared" si="16"/>
        <v>125701.78725781555</v>
      </c>
      <c r="M105" s="163">
        <f>SUM(H76:H105)*-1</f>
        <v>5802.3788781264693</v>
      </c>
      <c r="N105" s="162">
        <f>L105-L75</f>
        <v>59844.711121873552</v>
      </c>
    </row>
    <row r="106" spans="1:15" s="44" customFormat="1" ht="15" x14ac:dyDescent="0.25">
      <c r="A106" s="171" t="s">
        <v>139</v>
      </c>
      <c r="B106" s="90">
        <v>42736</v>
      </c>
      <c r="C106" s="94">
        <v>755.67</v>
      </c>
      <c r="D106" s="94"/>
      <c r="E106" s="95">
        <f t="shared" ref="E106:E127" si="23">J105*$A$2/365</f>
        <v>8.1119860053504436</v>
      </c>
      <c r="F106" s="96">
        <f>E106*30*-1</f>
        <v>-243.3595801605133</v>
      </c>
      <c r="G106" s="97">
        <f t="shared" si="19"/>
        <v>1</v>
      </c>
      <c r="H106" s="98">
        <f t="shared" si="20"/>
        <v>-8.1119860053504436</v>
      </c>
      <c r="I106" s="95">
        <f t="shared" si="11"/>
        <v>747.55801399464951</v>
      </c>
      <c r="J106" s="99">
        <f t="shared" si="22"/>
        <v>41550.654728189795</v>
      </c>
      <c r="K106" s="100">
        <f t="shared" si="15"/>
        <v>149282.48000000004</v>
      </c>
      <c r="L106" s="100">
        <f t="shared" si="16"/>
        <v>126449.34527181021</v>
      </c>
      <c r="M106" s="151"/>
      <c r="N106" s="151"/>
      <c r="O106" s="57"/>
    </row>
    <row r="107" spans="1:15" s="44" customFormat="1" x14ac:dyDescent="0.15">
      <c r="A107" s="164"/>
      <c r="B107" s="90">
        <v>42749</v>
      </c>
      <c r="C107" s="131"/>
      <c r="D107" s="94">
        <v>2000</v>
      </c>
      <c r="E107" s="95">
        <f t="shared" si="23"/>
        <v>7.9686187149953032</v>
      </c>
      <c r="F107" s="96">
        <f t="shared" ref="F107:F126" si="24">E107*30*-1</f>
        <v>-239.0585614498591</v>
      </c>
      <c r="G107" s="97">
        <f t="shared" si="19"/>
        <v>13</v>
      </c>
      <c r="H107" s="98">
        <f t="shared" si="20"/>
        <v>-103.59204329493895</v>
      </c>
      <c r="I107" s="95">
        <f t="shared" si="11"/>
        <v>1896.407956705061</v>
      </c>
      <c r="J107" s="99">
        <f t="shared" si="22"/>
        <v>39654.24677148473</v>
      </c>
      <c r="K107" s="100">
        <f t="shared" si="15"/>
        <v>151282.48000000004</v>
      </c>
      <c r="L107" s="100">
        <f t="shared" si="16"/>
        <v>128345.75322851527</v>
      </c>
      <c r="M107" s="151"/>
      <c r="N107" s="151"/>
    </row>
    <row r="108" spans="1:15" s="44" customFormat="1" ht="12.75" customHeight="1" x14ac:dyDescent="0.15">
      <c r="A108" s="164"/>
      <c r="B108" s="90">
        <v>42762</v>
      </c>
      <c r="C108" s="131"/>
      <c r="D108" s="94">
        <v>1500</v>
      </c>
      <c r="E108" s="95">
        <f t="shared" si="23"/>
        <v>7.604924038366935</v>
      </c>
      <c r="F108" s="96">
        <f t="shared" si="24"/>
        <v>-228.14772115100806</v>
      </c>
      <c r="G108" s="97">
        <f t="shared" si="19"/>
        <v>13</v>
      </c>
      <c r="H108" s="98">
        <f t="shared" si="20"/>
        <v>-98.864012498770151</v>
      </c>
      <c r="I108" s="95">
        <f t="shared" si="11"/>
        <v>1401.1359875012299</v>
      </c>
      <c r="J108" s="99">
        <f t="shared" si="22"/>
        <v>38253.110783983502</v>
      </c>
      <c r="K108" s="100">
        <f t="shared" si="15"/>
        <v>152782.48000000004</v>
      </c>
      <c r="L108" s="100">
        <f t="shared" si="16"/>
        <v>129746.8892160165</v>
      </c>
      <c r="M108" s="151"/>
      <c r="N108" s="151"/>
    </row>
    <row r="109" spans="1:15" s="44" customFormat="1" ht="12.75" customHeight="1" x14ac:dyDescent="0.15">
      <c r="A109" s="164"/>
      <c r="B109" s="90">
        <v>42775</v>
      </c>
      <c r="C109" s="131"/>
      <c r="D109" s="94">
        <v>2600</v>
      </c>
      <c r="E109" s="95">
        <f t="shared" si="23"/>
        <v>7.3362130270653303</v>
      </c>
      <c r="F109" s="96">
        <f t="shared" si="24"/>
        <v>-220.08639081195992</v>
      </c>
      <c r="G109" s="97">
        <f t="shared" si="19"/>
        <v>13</v>
      </c>
      <c r="H109" s="98">
        <f t="shared" si="20"/>
        <v>-95.37076935184929</v>
      </c>
      <c r="I109" s="95">
        <f t="shared" si="11"/>
        <v>2504.6292306481505</v>
      </c>
      <c r="J109" s="99">
        <f t="shared" si="22"/>
        <v>35748.481553335354</v>
      </c>
      <c r="K109" s="100">
        <f t="shared" si="15"/>
        <v>155382.48000000004</v>
      </c>
      <c r="L109" s="100">
        <f t="shared" si="16"/>
        <v>132251.51844666465</v>
      </c>
      <c r="M109" s="151"/>
      <c r="N109" s="151"/>
    </row>
    <row r="110" spans="1:15" s="44" customFormat="1" ht="12.75" customHeight="1" x14ac:dyDescent="0.15">
      <c r="A110" s="164"/>
      <c r="B110" s="90">
        <v>42788</v>
      </c>
      <c r="C110" s="132"/>
      <c r="D110" s="114">
        <v>810</v>
      </c>
      <c r="E110" s="115">
        <f t="shared" si="23"/>
        <v>6.8558731746122596</v>
      </c>
      <c r="F110" s="96">
        <f t="shared" si="24"/>
        <v>-205.6761952383678</v>
      </c>
      <c r="G110" s="116">
        <f t="shared" si="19"/>
        <v>13</v>
      </c>
      <c r="H110" s="117">
        <f t="shared" si="20"/>
        <v>-89.126351269959372</v>
      </c>
      <c r="I110" s="115">
        <f t="shared" si="11"/>
        <v>720.8736487300406</v>
      </c>
      <c r="J110" s="99">
        <f t="shared" si="22"/>
        <v>35027.607904605306</v>
      </c>
      <c r="K110" s="100">
        <f t="shared" si="15"/>
        <v>156192.48000000004</v>
      </c>
      <c r="L110" s="100">
        <f t="shared" si="16"/>
        <v>132972.39209539469</v>
      </c>
      <c r="M110" s="152"/>
      <c r="N110" s="152"/>
      <c r="O110" s="78"/>
    </row>
    <row r="111" spans="1:15" s="44" customFormat="1" ht="12.75" customHeight="1" x14ac:dyDescent="0.15">
      <c r="A111" s="164"/>
      <c r="B111" s="90">
        <v>42801</v>
      </c>
      <c r="C111" s="94">
        <v>353</v>
      </c>
      <c r="D111" s="94">
        <v>1500</v>
      </c>
      <c r="E111" s="95">
        <f t="shared" si="23"/>
        <v>6.7176234337599219</v>
      </c>
      <c r="F111" s="96">
        <f t="shared" si="24"/>
        <v>-201.52870301279765</v>
      </c>
      <c r="G111" s="97">
        <f>B111-B110</f>
        <v>13</v>
      </c>
      <c r="H111" s="98">
        <f>-G111*E111</f>
        <v>-87.329104638878988</v>
      </c>
      <c r="I111" s="95">
        <f t="shared" si="11"/>
        <v>1765.670895361121</v>
      </c>
      <c r="J111" s="99">
        <f t="shared" si="22"/>
        <v>33261.937009244197</v>
      </c>
      <c r="K111" s="100">
        <f t="shared" si="15"/>
        <v>158045.48000000004</v>
      </c>
      <c r="L111" s="100">
        <f t="shared" si="16"/>
        <v>134738.0629907558</v>
      </c>
      <c r="M111" s="151"/>
      <c r="N111" s="151"/>
    </row>
    <row r="112" spans="1:15" s="44" customFormat="1" ht="12.75" customHeight="1" x14ac:dyDescent="0.15">
      <c r="A112" s="164"/>
      <c r="B112" s="90">
        <v>42814</v>
      </c>
      <c r="C112" s="94"/>
      <c r="D112" s="94">
        <v>2882</v>
      </c>
      <c r="E112" s="95">
        <f t="shared" si="23"/>
        <v>6.3790016182112161</v>
      </c>
      <c r="F112" s="96">
        <f t="shared" si="24"/>
        <v>-191.37004854633648</v>
      </c>
      <c r="G112" s="97">
        <f t="shared" ref="G112:G127" si="25">B112-B111</f>
        <v>13</v>
      </c>
      <c r="H112" s="98">
        <f t="shared" ref="H112:H127" si="26">-G112*E112</f>
        <v>-82.927021036745813</v>
      </c>
      <c r="I112" s="95">
        <f t="shared" si="11"/>
        <v>2799.0729789632542</v>
      </c>
      <c r="J112" s="99">
        <f t="shared" si="22"/>
        <v>30462.864030280936</v>
      </c>
      <c r="K112" s="100">
        <f t="shared" si="15"/>
        <v>160927.48000000004</v>
      </c>
      <c r="L112" s="100">
        <f t="shared" si="16"/>
        <v>137537.13596971906</v>
      </c>
      <c r="M112" s="151"/>
      <c r="N112" s="151"/>
    </row>
    <row r="113" spans="1:18" s="44" customFormat="1" ht="12.75" customHeight="1" x14ac:dyDescent="0.15">
      <c r="A113" s="164"/>
      <c r="B113" s="90">
        <v>42827</v>
      </c>
      <c r="C113" s="131"/>
      <c r="D113" s="94">
        <v>2891</v>
      </c>
      <c r="E113" s="95">
        <f t="shared" si="23"/>
        <v>5.8421931016977151</v>
      </c>
      <c r="F113" s="96">
        <f t="shared" si="24"/>
        <v>-175.26579305093145</v>
      </c>
      <c r="G113" s="97">
        <f t="shared" si="25"/>
        <v>13</v>
      </c>
      <c r="H113" s="98">
        <f t="shared" si="26"/>
        <v>-75.948510322070291</v>
      </c>
      <c r="I113" s="95">
        <f t="shared" si="11"/>
        <v>2815.0514896779296</v>
      </c>
      <c r="J113" s="99">
        <f t="shared" si="22"/>
        <v>27647.812540603016</v>
      </c>
      <c r="K113" s="100">
        <f t="shared" si="15"/>
        <v>163818.48000000004</v>
      </c>
      <c r="L113" s="100">
        <f t="shared" si="16"/>
        <v>140352.18745939698</v>
      </c>
      <c r="M113" s="151"/>
      <c r="N113" s="151"/>
    </row>
    <row r="114" spans="1:18" s="44" customFormat="1" ht="12.75" customHeight="1" x14ac:dyDescent="0.15">
      <c r="A114" s="164"/>
      <c r="B114" s="90">
        <v>42840</v>
      </c>
      <c r="C114" s="131"/>
      <c r="D114" s="94">
        <v>2000</v>
      </c>
      <c r="E114" s="95">
        <f t="shared" si="23"/>
        <v>5.3023202132663325</v>
      </c>
      <c r="F114" s="96">
        <f t="shared" si="24"/>
        <v>-159.06960639798999</v>
      </c>
      <c r="G114" s="97">
        <f t="shared" si="25"/>
        <v>13</v>
      </c>
      <c r="H114" s="98">
        <f t="shared" si="26"/>
        <v>-68.930162772462324</v>
      </c>
      <c r="I114" s="95">
        <f t="shared" si="11"/>
        <v>1931.0698372275376</v>
      </c>
      <c r="J114" s="99">
        <f t="shared" si="22"/>
        <v>25716.742703375465</v>
      </c>
      <c r="K114" s="100">
        <f t="shared" si="15"/>
        <v>165818.48000000004</v>
      </c>
      <c r="L114" s="100">
        <f t="shared" si="16"/>
        <v>142283.25729662454</v>
      </c>
      <c r="M114" s="151"/>
      <c r="N114" s="151"/>
    </row>
    <row r="115" spans="1:18" s="44" customFormat="1" ht="12.75" customHeight="1" x14ac:dyDescent="0.15">
      <c r="A115" s="164"/>
      <c r="B115" s="90">
        <v>42853</v>
      </c>
      <c r="C115" s="94">
        <v>353</v>
      </c>
      <c r="D115" s="94"/>
      <c r="E115" s="95">
        <f t="shared" si="23"/>
        <v>4.9319780527021448</v>
      </c>
      <c r="F115" s="96">
        <f t="shared" si="24"/>
        <v>-147.95934158106434</v>
      </c>
      <c r="G115" s="97">
        <f t="shared" si="25"/>
        <v>13</v>
      </c>
      <c r="H115" s="98">
        <f t="shared" si="26"/>
        <v>-64.115714685127884</v>
      </c>
      <c r="I115" s="95">
        <f t="shared" si="11"/>
        <v>288.8842853148721</v>
      </c>
      <c r="J115" s="99">
        <f t="shared" si="22"/>
        <v>25427.858418060583</v>
      </c>
      <c r="K115" s="100">
        <f t="shared" si="15"/>
        <v>166171.48000000004</v>
      </c>
      <c r="L115" s="100">
        <f t="shared" si="16"/>
        <v>142572.14158193942</v>
      </c>
      <c r="M115" s="151"/>
      <c r="N115" s="151"/>
    </row>
    <row r="116" spans="1:18" s="53" customFormat="1" ht="12.75" customHeight="1" x14ac:dyDescent="0.15">
      <c r="A116" s="164"/>
      <c r="B116" s="90">
        <v>42866</v>
      </c>
      <c r="C116" s="131"/>
      <c r="D116" s="94">
        <v>2000</v>
      </c>
      <c r="E116" s="95">
        <f t="shared" si="23"/>
        <v>4.8765755870253171</v>
      </c>
      <c r="F116" s="96">
        <f t="shared" si="24"/>
        <v>-146.29726761075952</v>
      </c>
      <c r="G116" s="97">
        <f t="shared" si="25"/>
        <v>13</v>
      </c>
      <c r="H116" s="98">
        <f t="shared" si="26"/>
        <v>-63.395482631329124</v>
      </c>
      <c r="I116" s="95">
        <f t="shared" si="11"/>
        <v>1936.6045173686709</v>
      </c>
      <c r="J116" s="99">
        <f t="shared" si="22"/>
        <v>23491.253900691925</v>
      </c>
      <c r="K116" s="100">
        <f t="shared" si="15"/>
        <v>168171.48000000004</v>
      </c>
      <c r="L116" s="100">
        <f t="shared" si="16"/>
        <v>144508.74609930807</v>
      </c>
      <c r="M116" s="151"/>
      <c r="N116" s="151"/>
    </row>
    <row r="117" spans="1:18" s="44" customFormat="1" ht="12.75" customHeight="1" x14ac:dyDescent="0.15">
      <c r="A117" s="164"/>
      <c r="B117" s="90">
        <v>42879</v>
      </c>
      <c r="C117" s="131"/>
      <c r="D117" s="94">
        <v>1800</v>
      </c>
      <c r="E117" s="95">
        <f t="shared" si="23"/>
        <v>4.505171980954616</v>
      </c>
      <c r="F117" s="96">
        <f t="shared" si="24"/>
        <v>-135.15515942863848</v>
      </c>
      <c r="G117" s="97">
        <f t="shared" si="25"/>
        <v>13</v>
      </c>
      <c r="H117" s="98">
        <f t="shared" si="26"/>
        <v>-58.567235752410006</v>
      </c>
      <c r="I117" s="95">
        <f t="shared" si="11"/>
        <v>1741.4327642475901</v>
      </c>
      <c r="J117" s="99">
        <f t="shared" si="22"/>
        <v>21749.821136444341</v>
      </c>
      <c r="K117" s="100">
        <f t="shared" si="15"/>
        <v>169971.48000000004</v>
      </c>
      <c r="L117" s="100">
        <f t="shared" si="16"/>
        <v>146250.17886355566</v>
      </c>
      <c r="M117" s="151"/>
      <c r="N117" s="153"/>
    </row>
    <row r="118" spans="1:18" s="44" customFormat="1" ht="12.75" customHeight="1" x14ac:dyDescent="0.15">
      <c r="A118" s="164"/>
      <c r="B118" s="90">
        <v>42892</v>
      </c>
      <c r="C118" s="131"/>
      <c r="D118" s="94">
        <v>2365</v>
      </c>
      <c r="E118" s="95">
        <f t="shared" si="23"/>
        <v>4.1711985741126139</v>
      </c>
      <c r="F118" s="96">
        <f t="shared" si="24"/>
        <v>-125.13595722337841</v>
      </c>
      <c r="G118" s="97">
        <f t="shared" si="25"/>
        <v>13</v>
      </c>
      <c r="H118" s="98">
        <f t="shared" si="26"/>
        <v>-54.225581463463982</v>
      </c>
      <c r="I118" s="95">
        <f t="shared" si="11"/>
        <v>2310.7744185365359</v>
      </c>
      <c r="J118" s="99">
        <f t="shared" si="22"/>
        <v>19439.046717907797</v>
      </c>
      <c r="K118" s="100">
        <f t="shared" si="15"/>
        <v>172336.48000000004</v>
      </c>
      <c r="L118" s="100">
        <f t="shared" si="16"/>
        <v>148560.9532820922</v>
      </c>
      <c r="M118" s="151"/>
      <c r="N118" s="153"/>
    </row>
    <row r="119" spans="1:18" s="44" customFormat="1" ht="12.75" customHeight="1" x14ac:dyDescent="0.15">
      <c r="A119" s="164"/>
      <c r="B119" s="90">
        <v>42905</v>
      </c>
      <c r="C119" s="94">
        <v>353</v>
      </c>
      <c r="D119" s="94"/>
      <c r="E119" s="95">
        <f t="shared" si="23"/>
        <v>3.7280363568590298</v>
      </c>
      <c r="F119" s="96">
        <f t="shared" si="24"/>
        <v>-111.8410907057709</v>
      </c>
      <c r="G119" s="97">
        <f t="shared" si="25"/>
        <v>13</v>
      </c>
      <c r="H119" s="98">
        <f t="shared" si="26"/>
        <v>-48.46447263916739</v>
      </c>
      <c r="I119" s="95">
        <f t="shared" si="11"/>
        <v>304.53552736083259</v>
      </c>
      <c r="J119" s="99">
        <f t="shared" si="22"/>
        <v>19134.511190546968</v>
      </c>
      <c r="K119" s="100">
        <f t="shared" si="15"/>
        <v>172689.48000000004</v>
      </c>
      <c r="L119" s="100">
        <f t="shared" si="16"/>
        <v>148865.48880945303</v>
      </c>
      <c r="M119" s="151"/>
      <c r="N119" s="153"/>
      <c r="P119" s="63"/>
    </row>
    <row r="120" spans="1:18" s="44" customFormat="1" ht="12.75" customHeight="1" x14ac:dyDescent="0.15">
      <c r="A120" s="164"/>
      <c r="B120" s="90">
        <v>42918</v>
      </c>
      <c r="C120" s="131"/>
      <c r="D120" s="94">
        <v>2000</v>
      </c>
      <c r="E120" s="95">
        <f t="shared" si="23"/>
        <v>3.669632283118597</v>
      </c>
      <c r="F120" s="96">
        <f t="shared" si="24"/>
        <v>-110.08896849355791</v>
      </c>
      <c r="G120" s="97">
        <f>B120-B118</f>
        <v>26</v>
      </c>
      <c r="H120" s="98">
        <f t="shared" si="26"/>
        <v>-95.410439361083519</v>
      </c>
      <c r="I120" s="95">
        <f t="shared" si="11"/>
        <v>1904.5895606389165</v>
      </c>
      <c r="J120" s="99">
        <f t="shared" si="22"/>
        <v>17229.921629908058</v>
      </c>
      <c r="K120" s="100">
        <f t="shared" si="15"/>
        <v>174689.48000000004</v>
      </c>
      <c r="L120" s="100">
        <f t="shared" si="16"/>
        <v>150770.07837009194</v>
      </c>
      <c r="M120" s="151"/>
      <c r="N120" s="153"/>
      <c r="P120" s="63"/>
    </row>
    <row r="121" spans="1:18" s="44" customFormat="1" ht="12.75" customHeight="1" x14ac:dyDescent="0.15">
      <c r="A121" s="164"/>
      <c r="B121" s="90">
        <v>42931</v>
      </c>
      <c r="C121" s="131"/>
      <c r="D121" s="94">
        <v>2781</v>
      </c>
      <c r="E121" s="95">
        <f t="shared" si="23"/>
        <v>3.3043685317631897</v>
      </c>
      <c r="F121" s="96">
        <f t="shared" si="24"/>
        <v>-99.131055952895693</v>
      </c>
      <c r="G121" s="97">
        <f>B121-B120</f>
        <v>13</v>
      </c>
      <c r="H121" s="98">
        <f t="shared" si="26"/>
        <v>-42.956790912921463</v>
      </c>
      <c r="I121" s="95">
        <f t="shared" si="11"/>
        <v>2738.0432090870786</v>
      </c>
      <c r="J121" s="99">
        <f t="shared" si="22"/>
        <v>14491.878420820984</v>
      </c>
      <c r="K121" s="100">
        <f t="shared" si="15"/>
        <v>177470.48000000004</v>
      </c>
      <c r="L121" s="100">
        <f t="shared" si="16"/>
        <v>153508.12157917902</v>
      </c>
      <c r="M121" s="151"/>
      <c r="N121" s="153"/>
      <c r="P121" s="63"/>
    </row>
    <row r="122" spans="1:18" s="76" customFormat="1" ht="12.75" customHeight="1" x14ac:dyDescent="0.15">
      <c r="A122" s="164"/>
      <c r="B122" s="90">
        <v>42944</v>
      </c>
      <c r="C122" s="131"/>
      <c r="D122" s="94">
        <v>0</v>
      </c>
      <c r="E122" s="95">
        <f t="shared" si="23"/>
        <v>2.7792643546779972</v>
      </c>
      <c r="F122" s="96">
        <f t="shared" si="24"/>
        <v>-83.377930640339912</v>
      </c>
      <c r="G122" s="97">
        <f>B122-B121</f>
        <v>13</v>
      </c>
      <c r="H122" s="98">
        <f t="shared" si="26"/>
        <v>-36.130436610813966</v>
      </c>
      <c r="I122" s="95">
        <f t="shared" si="11"/>
        <v>-36.130436610813966</v>
      </c>
      <c r="J122" s="99">
        <f t="shared" si="22"/>
        <v>14528.008857431792</v>
      </c>
      <c r="K122" s="100">
        <f t="shared" si="15"/>
        <v>177470.48000000004</v>
      </c>
      <c r="L122" s="100">
        <f t="shared" si="16"/>
        <v>153471.99114256821</v>
      </c>
      <c r="M122" s="151"/>
      <c r="N122" s="153"/>
      <c r="P122" s="77"/>
    </row>
    <row r="123" spans="1:18" s="44" customFormat="1" ht="12.75" customHeight="1" x14ac:dyDescent="0.25">
      <c r="A123" s="164"/>
      <c r="B123" s="90">
        <v>42957</v>
      </c>
      <c r="C123" s="133"/>
      <c r="D123" s="94">
        <v>1205</v>
      </c>
      <c r="E123" s="95">
        <f t="shared" si="23"/>
        <v>2.786193479507467</v>
      </c>
      <c r="F123" s="96">
        <f t="shared" si="24"/>
        <v>-83.585804385224009</v>
      </c>
      <c r="G123" s="97">
        <f>B123-B122</f>
        <v>13</v>
      </c>
      <c r="H123" s="98">
        <f t="shared" si="26"/>
        <v>-36.220515233597069</v>
      </c>
      <c r="I123" s="95">
        <f t="shared" si="11"/>
        <v>1168.7794847664029</v>
      </c>
      <c r="J123" s="99">
        <f t="shared" si="22"/>
        <v>13359.229372665402</v>
      </c>
      <c r="K123" s="100">
        <f t="shared" si="15"/>
        <v>178675.48000000004</v>
      </c>
      <c r="L123" s="100">
        <f t="shared" si="16"/>
        <v>154640.7706273346</v>
      </c>
      <c r="M123" s="151"/>
      <c r="N123" s="151"/>
      <c r="O123" s="72"/>
      <c r="P123" s="47"/>
    </row>
    <row r="124" spans="1:18" s="44" customFormat="1" ht="12.75" customHeight="1" x14ac:dyDescent="0.15">
      <c r="A124" s="164"/>
      <c r="B124" s="90">
        <v>42970</v>
      </c>
      <c r="C124" s="100">
        <v>353</v>
      </c>
      <c r="D124" s="94">
        <v>1400</v>
      </c>
      <c r="E124" s="95">
        <f t="shared" si="23"/>
        <v>2.5620439892782967</v>
      </c>
      <c r="F124" s="96">
        <f t="shared" si="24"/>
        <v>-76.861319678348906</v>
      </c>
      <c r="G124" s="97">
        <f t="shared" si="25"/>
        <v>13</v>
      </c>
      <c r="H124" s="98">
        <f t="shared" si="26"/>
        <v>-33.306571860617858</v>
      </c>
      <c r="I124" s="95">
        <f t="shared" si="11"/>
        <v>1719.6934281393821</v>
      </c>
      <c r="J124" s="99">
        <f t="shared" si="22"/>
        <v>11639.535944526026</v>
      </c>
      <c r="K124" s="100">
        <f t="shared" si="15"/>
        <v>180428.48000000004</v>
      </c>
      <c r="L124" s="100">
        <f t="shared" si="16"/>
        <v>156360.46405547397</v>
      </c>
      <c r="M124" s="151"/>
      <c r="N124" s="151"/>
      <c r="P124" s="63"/>
    </row>
    <row r="125" spans="1:18" s="44" customFormat="1" ht="12.75" customHeight="1" x14ac:dyDescent="0.15">
      <c r="A125" s="164"/>
      <c r="B125" s="90">
        <v>42983</v>
      </c>
      <c r="C125" s="100"/>
      <c r="D125" s="94">
        <v>73</v>
      </c>
      <c r="E125" s="95">
        <f t="shared" si="23"/>
        <v>2.2322397701830736</v>
      </c>
      <c r="F125" s="96">
        <f t="shared" si="24"/>
        <v>-66.967193105492214</v>
      </c>
      <c r="G125" s="97">
        <f t="shared" si="25"/>
        <v>13</v>
      </c>
      <c r="H125" s="98">
        <f t="shared" si="26"/>
        <v>-29.019117012379958</v>
      </c>
      <c r="I125" s="95">
        <f t="shared" si="11"/>
        <v>43.980882987620042</v>
      </c>
      <c r="J125" s="99">
        <f t="shared" si="22"/>
        <v>11595.555061538413</v>
      </c>
      <c r="K125" s="100">
        <f t="shared" si="15"/>
        <v>180501.48000000004</v>
      </c>
      <c r="L125" s="100">
        <f t="shared" si="16"/>
        <v>156404.44493846159</v>
      </c>
      <c r="M125" s="151"/>
      <c r="N125" s="151"/>
      <c r="P125" s="63"/>
    </row>
    <row r="126" spans="1:18" s="44" customFormat="1" ht="12.75" customHeight="1" thickBot="1" x14ac:dyDescent="0.2">
      <c r="A126" s="164"/>
      <c r="B126" s="90">
        <v>42996</v>
      </c>
      <c r="C126" s="94"/>
      <c r="D126" s="94">
        <v>2395</v>
      </c>
      <c r="E126" s="95">
        <f t="shared" si="23"/>
        <v>2.2238050802950382</v>
      </c>
      <c r="F126" s="96">
        <f t="shared" si="24"/>
        <v>-66.714152408851149</v>
      </c>
      <c r="G126" s="97">
        <f t="shared" si="25"/>
        <v>13</v>
      </c>
      <c r="H126" s="98">
        <f t="shared" si="26"/>
        <v>-28.909466043835497</v>
      </c>
      <c r="I126" s="95">
        <f t="shared" si="11"/>
        <v>2366.0905339561646</v>
      </c>
      <c r="J126" s="99">
        <f t="shared" si="22"/>
        <v>9229.464527582255</v>
      </c>
      <c r="K126" s="100">
        <f t="shared" si="15"/>
        <v>182896.48000000004</v>
      </c>
      <c r="L126" s="100">
        <f t="shared" si="16"/>
        <v>158770.53547241775</v>
      </c>
      <c r="M126" s="154"/>
      <c r="N126" s="151"/>
      <c r="P126" s="63"/>
    </row>
    <row r="127" spans="1:18" s="44" customFormat="1" ht="12.75" customHeight="1" thickBot="1" x14ac:dyDescent="0.2">
      <c r="A127" s="164"/>
      <c r="B127" s="91">
        <v>43100</v>
      </c>
      <c r="C127" s="134">
        <v>4837</v>
      </c>
      <c r="D127" s="122">
        <v>43</v>
      </c>
      <c r="E127" s="123">
        <f t="shared" si="23"/>
        <v>1.7700342929609807</v>
      </c>
      <c r="F127" s="135">
        <f>E127*30</f>
        <v>53.101028788829424</v>
      </c>
      <c r="G127" s="124">
        <f t="shared" si="25"/>
        <v>104</v>
      </c>
      <c r="H127" s="125">
        <f t="shared" si="26"/>
        <v>-184.08356646794198</v>
      </c>
      <c r="I127" s="123">
        <f t="shared" si="11"/>
        <v>4695.9164335320584</v>
      </c>
      <c r="J127" s="126">
        <f t="shared" si="22"/>
        <v>4533.5480940502021</v>
      </c>
      <c r="K127" s="127">
        <f t="shared" si="15"/>
        <v>187776.48000000004</v>
      </c>
      <c r="L127" s="127">
        <f t="shared" si="16"/>
        <v>163466.4519059498</v>
      </c>
      <c r="M127" s="163">
        <f>SUM(H106:H127)*-1</f>
        <v>1485.0053518657155</v>
      </c>
      <c r="N127" s="162">
        <f>L127-L105</f>
        <v>37764.664648134247</v>
      </c>
      <c r="P127" s="47"/>
      <c r="Q127" s="50"/>
      <c r="R127" s="48"/>
    </row>
    <row r="128" spans="1:18" ht="9" hidden="1" customHeight="1" x14ac:dyDescent="0.15">
      <c r="A128" s="164"/>
    </row>
    <row r="129" spans="1:1" ht="9" hidden="1" customHeight="1" x14ac:dyDescent="0.15">
      <c r="A129" s="164"/>
    </row>
    <row r="130" spans="1:1" ht="9" hidden="1" customHeight="1" x14ac:dyDescent="0.15">
      <c r="A130" s="164"/>
    </row>
    <row r="131" spans="1:1" ht="9" hidden="1" customHeight="1" x14ac:dyDescent="0.15">
      <c r="A131" s="164"/>
    </row>
    <row r="132" spans="1:1" ht="9" hidden="1" customHeight="1" x14ac:dyDescent="0.15">
      <c r="A132" s="164"/>
    </row>
    <row r="133" spans="1:1" ht="9" hidden="1" customHeight="1" x14ac:dyDescent="0.15">
      <c r="A133" s="164"/>
    </row>
    <row r="134" spans="1:1" ht="9" hidden="1" customHeight="1" x14ac:dyDescent="0.15">
      <c r="A134" s="164"/>
    </row>
    <row r="135" spans="1:1" ht="9" hidden="1" customHeight="1" x14ac:dyDescent="0.15">
      <c r="A135" s="164"/>
    </row>
    <row r="136" spans="1:1" ht="9" hidden="1" customHeight="1" x14ac:dyDescent="0.15"/>
    <row r="137" spans="1:1" ht="9" hidden="1" customHeight="1" x14ac:dyDescent="0.15"/>
    <row r="138" spans="1:1" ht="9" hidden="1" customHeight="1" x14ac:dyDescent="0.15"/>
    <row r="139" spans="1:1" ht="9" hidden="1" customHeight="1" x14ac:dyDescent="0.15"/>
    <row r="140" spans="1:1" ht="9" hidden="1" customHeight="1" x14ac:dyDescent="0.15"/>
    <row r="141" spans="1:1" ht="9" hidden="1" customHeight="1" x14ac:dyDescent="0.15"/>
    <row r="142" spans="1:1" hidden="1" x14ac:dyDescent="0.15"/>
    <row r="143" spans="1:1" hidden="1" x14ac:dyDescent="0.15"/>
    <row r="144" spans="1:1" hidden="1" x14ac:dyDescent="0.15"/>
    <row r="145" hidden="1" x14ac:dyDescent="0.15"/>
    <row r="146" hidden="1" x14ac:dyDescent="0.15"/>
    <row r="147" hidden="1" x14ac:dyDescent="0.15"/>
    <row r="148" hidden="1" x14ac:dyDescent="0.15"/>
    <row r="149" hidden="1" x14ac:dyDescent="0.15"/>
    <row r="150" hidden="1" x14ac:dyDescent="0.15"/>
    <row r="151" hidden="1" x14ac:dyDescent="0.15"/>
    <row r="152" hidden="1" x14ac:dyDescent="0.15"/>
    <row r="153" hidden="1" x14ac:dyDescent="0.15"/>
    <row r="154" hidden="1" x14ac:dyDescent="0.15"/>
    <row r="155" hidden="1" x14ac:dyDescent="0.15"/>
    <row r="156" hidden="1" x14ac:dyDescent="0.15"/>
    <row r="157" hidden="1" x14ac:dyDescent="0.15"/>
    <row r="158" hidden="1" x14ac:dyDescent="0.15"/>
    <row r="159" hidden="1" x14ac:dyDescent="0.15"/>
    <row r="160" hidden="1" x14ac:dyDescent="0.15"/>
    <row r="161" hidden="1" x14ac:dyDescent="0.15"/>
    <row r="162" hidden="1" x14ac:dyDescent="0.15"/>
    <row r="163" hidden="1" x14ac:dyDescent="0.15"/>
    <row r="164" hidden="1" x14ac:dyDescent="0.15"/>
    <row r="165" hidden="1" x14ac:dyDescent="0.15"/>
    <row r="166" hidden="1" x14ac:dyDescent="0.15"/>
    <row r="167" hidden="1" x14ac:dyDescent="0.15"/>
    <row r="168" hidden="1" x14ac:dyDescent="0.15"/>
    <row r="169" hidden="1" x14ac:dyDescent="0.15"/>
    <row r="170" hidden="1" x14ac:dyDescent="0.15"/>
    <row r="171" hidden="1" x14ac:dyDescent="0.15"/>
    <row r="172" hidden="1" x14ac:dyDescent="0.15"/>
    <row r="173" hidden="1" x14ac:dyDescent="0.15"/>
    <row r="174" hidden="1" x14ac:dyDescent="0.15"/>
    <row r="175" hidden="1" x14ac:dyDescent="0.15"/>
    <row r="176" hidden="1" x14ac:dyDescent="0.15"/>
    <row r="177" hidden="1" x14ac:dyDescent="0.15"/>
    <row r="178" hidden="1" x14ac:dyDescent="0.15"/>
    <row r="179" hidden="1" x14ac:dyDescent="0.15"/>
    <row r="180" hidden="1" x14ac:dyDescent="0.15"/>
    <row r="181" hidden="1" x14ac:dyDescent="0.15"/>
    <row r="182" hidden="1" x14ac:dyDescent="0.15"/>
    <row r="183" hidden="1" x14ac:dyDescent="0.15"/>
    <row r="184" hidden="1" x14ac:dyDescent="0.15"/>
    <row r="185" hidden="1" x14ac:dyDescent="0.15"/>
    <row r="186" hidden="1" x14ac:dyDescent="0.15"/>
    <row r="187" hidden="1" x14ac:dyDescent="0.15"/>
    <row r="188" hidden="1" x14ac:dyDescent="0.15"/>
    <row r="189" hidden="1" x14ac:dyDescent="0.15"/>
    <row r="190" hidden="1" x14ac:dyDescent="0.15"/>
    <row r="191" hidden="1" x14ac:dyDescent="0.15"/>
    <row r="192" hidden="1" x14ac:dyDescent="0.15"/>
    <row r="193" hidden="1" x14ac:dyDescent="0.15"/>
    <row r="194" hidden="1" x14ac:dyDescent="0.15"/>
    <row r="195" hidden="1" x14ac:dyDescent="0.15"/>
    <row r="196" hidden="1" x14ac:dyDescent="0.15"/>
    <row r="197" hidden="1" x14ac:dyDescent="0.15"/>
    <row r="198" hidden="1" x14ac:dyDescent="0.15"/>
    <row r="199" hidden="1" x14ac:dyDescent="0.15"/>
    <row r="200" hidden="1" x14ac:dyDescent="0.15"/>
    <row r="201" hidden="1" x14ac:dyDescent="0.15"/>
    <row r="202" hidden="1" x14ac:dyDescent="0.15"/>
    <row r="203" hidden="1" x14ac:dyDescent="0.15"/>
    <row r="204" hidden="1" x14ac:dyDescent="0.15"/>
    <row r="205" hidden="1" x14ac:dyDescent="0.15"/>
    <row r="206" hidden="1" x14ac:dyDescent="0.15"/>
    <row r="207" hidden="1" x14ac:dyDescent="0.15"/>
    <row r="208" hidden="1" x14ac:dyDescent="0.15"/>
    <row r="209" hidden="1" x14ac:dyDescent="0.15"/>
    <row r="210" hidden="1" x14ac:dyDescent="0.15"/>
    <row r="211" hidden="1" x14ac:dyDescent="0.15"/>
    <row r="212" hidden="1" x14ac:dyDescent="0.15"/>
    <row r="213" hidden="1" x14ac:dyDescent="0.15"/>
    <row r="214" hidden="1" x14ac:dyDescent="0.15"/>
    <row r="215" hidden="1" x14ac:dyDescent="0.15"/>
    <row r="216" hidden="1" x14ac:dyDescent="0.15"/>
    <row r="217" hidden="1" x14ac:dyDescent="0.15"/>
    <row r="218" hidden="1" x14ac:dyDescent="0.15"/>
    <row r="219" hidden="1" x14ac:dyDescent="0.15"/>
    <row r="220" hidden="1" x14ac:dyDescent="0.15"/>
    <row r="221" hidden="1" x14ac:dyDescent="0.15"/>
    <row r="222" hidden="1" x14ac:dyDescent="0.15"/>
    <row r="223" hidden="1" x14ac:dyDescent="0.15"/>
    <row r="224" hidden="1" x14ac:dyDescent="0.15"/>
    <row r="225" hidden="1" x14ac:dyDescent="0.15"/>
    <row r="226" hidden="1" x14ac:dyDescent="0.15"/>
    <row r="227" hidden="1" x14ac:dyDescent="0.15"/>
    <row r="228" hidden="1" x14ac:dyDescent="0.15"/>
    <row r="229" hidden="1" x14ac:dyDescent="0.15"/>
    <row r="230" hidden="1" x14ac:dyDescent="0.15"/>
    <row r="231" hidden="1" x14ac:dyDescent="0.15"/>
    <row r="232" hidden="1" x14ac:dyDescent="0.15"/>
    <row r="233" hidden="1" x14ac:dyDescent="0.15"/>
    <row r="234" hidden="1" x14ac:dyDescent="0.15"/>
    <row r="235" hidden="1" x14ac:dyDescent="0.15"/>
    <row r="236" hidden="1" x14ac:dyDescent="0.15"/>
    <row r="237" hidden="1" x14ac:dyDescent="0.15"/>
    <row r="238" hidden="1" x14ac:dyDescent="0.15"/>
    <row r="239" hidden="1" x14ac:dyDescent="0.15"/>
    <row r="240" hidden="1" x14ac:dyDescent="0.15"/>
    <row r="241" hidden="1" x14ac:dyDescent="0.15"/>
    <row r="242" hidden="1" x14ac:dyDescent="0.15"/>
    <row r="243" hidden="1" x14ac:dyDescent="0.15"/>
    <row r="244" hidden="1" x14ac:dyDescent="0.15"/>
  </sheetData>
  <mergeCells count="4">
    <mergeCell ref="A3:A29"/>
    <mergeCell ref="A30:A75"/>
    <mergeCell ref="A76:A105"/>
    <mergeCell ref="A106:A135"/>
  </mergeCells>
  <pageMargins left="0.7" right="0.7" top="0.75" bottom="0.75" header="0.3" footer="0.3"/>
  <pageSetup scale="1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workbookViewId="0">
      <selection activeCell="F11" sqref="F11"/>
    </sheetView>
  </sheetViews>
  <sheetFormatPr defaultColWidth="8.85546875" defaultRowHeight="15" x14ac:dyDescent="0.25"/>
  <cols>
    <col min="1" max="1" width="11.7109375" customWidth="1"/>
    <col min="8" max="8" width="8.42578125" customWidth="1"/>
    <col min="9" max="9" width="8.28515625" customWidth="1"/>
    <col min="12" max="12" width="10.140625" customWidth="1"/>
    <col min="15" max="15" width="11.42578125" customWidth="1"/>
    <col min="16" max="16" width="14.140625" customWidth="1"/>
    <col min="17" max="18" width="0" hidden="1" customWidth="1"/>
    <col min="19" max="19" width="10.42578125" hidden="1" customWidth="1"/>
    <col min="20" max="20" width="41.7109375" customWidth="1"/>
  </cols>
  <sheetData>
    <row r="1" spans="1:20" ht="45" x14ac:dyDescent="0.25">
      <c r="A1" t="s">
        <v>78</v>
      </c>
      <c r="B1" t="s">
        <v>77</v>
      </c>
      <c r="C1" t="s">
        <v>30</v>
      </c>
      <c r="D1" t="s">
        <v>52</v>
      </c>
      <c r="E1" t="s">
        <v>85</v>
      </c>
      <c r="F1" s="27" t="s">
        <v>79</v>
      </c>
      <c r="G1" s="27" t="s">
        <v>80</v>
      </c>
      <c r="H1" s="26" t="s">
        <v>81</v>
      </c>
      <c r="I1" s="26" t="s">
        <v>82</v>
      </c>
      <c r="J1" t="s">
        <v>24</v>
      </c>
      <c r="K1" t="s">
        <v>25</v>
      </c>
      <c r="L1" t="s">
        <v>83</v>
      </c>
      <c r="M1" s="26" t="s">
        <v>84</v>
      </c>
      <c r="N1" s="26" t="s">
        <v>92</v>
      </c>
      <c r="O1" s="26" t="s">
        <v>86</v>
      </c>
      <c r="P1" s="26" t="s">
        <v>87</v>
      </c>
      <c r="Q1" s="26" t="s">
        <v>76</v>
      </c>
      <c r="R1" s="26" t="s">
        <v>33</v>
      </c>
      <c r="S1" s="26" t="s">
        <v>27</v>
      </c>
      <c r="T1" s="26" t="s">
        <v>93</v>
      </c>
    </row>
    <row r="2" spans="1:20" x14ac:dyDescent="0.25">
      <c r="A2" s="2">
        <v>41677</v>
      </c>
      <c r="B2">
        <v>4528</v>
      </c>
      <c r="C2">
        <v>3128</v>
      </c>
      <c r="D2" s="15">
        <v>400</v>
      </c>
      <c r="E2">
        <f t="shared" ref="E2:E9" si="0">C2-D2</f>
        <v>2728</v>
      </c>
      <c r="F2" s="15">
        <v>200</v>
      </c>
      <c r="G2" s="15">
        <v>200</v>
      </c>
      <c r="H2" s="15">
        <v>200</v>
      </c>
      <c r="I2" s="15">
        <v>100</v>
      </c>
      <c r="J2" s="15">
        <v>200</v>
      </c>
      <c r="K2" s="15">
        <v>200</v>
      </c>
      <c r="L2" s="15">
        <v>650</v>
      </c>
      <c r="M2" s="15">
        <v>750</v>
      </c>
      <c r="N2" s="15">
        <v>200</v>
      </c>
      <c r="O2">
        <f t="shared" ref="O2:O22" si="1">E2-SUM(F2:N2)</f>
        <v>28</v>
      </c>
      <c r="P2" t="s">
        <v>88</v>
      </c>
      <c r="Q2">
        <v>61</v>
      </c>
      <c r="T2" t="s">
        <v>33</v>
      </c>
    </row>
    <row r="3" spans="1:20" x14ac:dyDescent="0.25">
      <c r="A3" s="2">
        <v>41691</v>
      </c>
      <c r="B3">
        <v>4528</v>
      </c>
      <c r="C3">
        <v>3011</v>
      </c>
      <c r="D3">
        <v>0</v>
      </c>
      <c r="E3">
        <f t="shared" si="0"/>
        <v>3011</v>
      </c>
      <c r="M3">
        <v>2600</v>
      </c>
      <c r="N3">
        <v>360</v>
      </c>
      <c r="O3">
        <f t="shared" si="1"/>
        <v>51</v>
      </c>
      <c r="P3">
        <f>SUM(M2:M3)</f>
        <v>3350</v>
      </c>
      <c r="Q3">
        <v>61</v>
      </c>
      <c r="R3">
        <v>560</v>
      </c>
      <c r="S3">
        <v>1640</v>
      </c>
      <c r="T3" t="s">
        <v>96</v>
      </c>
    </row>
    <row r="4" spans="1:20" x14ac:dyDescent="0.25">
      <c r="A4" s="2">
        <v>41705</v>
      </c>
      <c r="B4">
        <v>4528</v>
      </c>
      <c r="C4">
        <v>3011</v>
      </c>
      <c r="D4">
        <v>450</v>
      </c>
      <c r="E4">
        <f t="shared" si="0"/>
        <v>2561</v>
      </c>
      <c r="F4">
        <v>200</v>
      </c>
      <c r="G4">
        <v>200</v>
      </c>
      <c r="H4">
        <v>200</v>
      </c>
      <c r="I4">
        <v>100</v>
      </c>
      <c r="J4">
        <v>200</v>
      </c>
      <c r="K4">
        <v>200</v>
      </c>
      <c r="L4">
        <v>650</v>
      </c>
      <c r="M4">
        <v>750</v>
      </c>
      <c r="N4">
        <f t="shared" ref="N4:N67" si="2">SUM(Q4:S4)</f>
        <v>0</v>
      </c>
      <c r="O4">
        <f t="shared" si="1"/>
        <v>61</v>
      </c>
      <c r="P4">
        <f t="shared" ref="P4:P35" si="3">P3+M4</f>
        <v>4100</v>
      </c>
      <c r="T4" t="s">
        <v>76</v>
      </c>
    </row>
    <row r="5" spans="1:20" x14ac:dyDescent="0.25">
      <c r="A5" s="2">
        <v>41719</v>
      </c>
      <c r="B5">
        <v>4528</v>
      </c>
      <c r="C5">
        <v>3011</v>
      </c>
      <c r="D5">
        <v>0</v>
      </c>
      <c r="E5">
        <f t="shared" si="0"/>
        <v>3011</v>
      </c>
      <c r="M5">
        <v>2950</v>
      </c>
      <c r="N5">
        <f t="shared" si="2"/>
        <v>0</v>
      </c>
      <c r="O5">
        <f t="shared" si="1"/>
        <v>61</v>
      </c>
      <c r="P5">
        <f t="shared" si="3"/>
        <v>7050</v>
      </c>
    </row>
    <row r="6" spans="1:20" x14ac:dyDescent="0.25">
      <c r="A6" s="2">
        <v>41733</v>
      </c>
      <c r="B6">
        <v>4528</v>
      </c>
      <c r="C6">
        <v>3011</v>
      </c>
      <c r="D6">
        <v>450</v>
      </c>
      <c r="E6">
        <f t="shared" si="0"/>
        <v>2561</v>
      </c>
      <c r="F6">
        <v>200</v>
      </c>
      <c r="G6">
        <v>200</v>
      </c>
      <c r="H6">
        <v>200</v>
      </c>
      <c r="I6">
        <v>100</v>
      </c>
      <c r="J6">
        <v>200</v>
      </c>
      <c r="K6">
        <v>200</v>
      </c>
      <c r="L6">
        <v>650</v>
      </c>
      <c r="M6">
        <v>750</v>
      </c>
      <c r="N6">
        <f t="shared" si="2"/>
        <v>0</v>
      </c>
      <c r="O6">
        <f t="shared" si="1"/>
        <v>61</v>
      </c>
      <c r="P6">
        <f t="shared" si="3"/>
        <v>7800</v>
      </c>
    </row>
    <row r="7" spans="1:20" x14ac:dyDescent="0.25">
      <c r="A7" s="2">
        <v>41747</v>
      </c>
      <c r="B7">
        <v>4528</v>
      </c>
      <c r="C7">
        <v>3011</v>
      </c>
      <c r="D7">
        <v>0</v>
      </c>
      <c r="E7">
        <f t="shared" si="0"/>
        <v>3011</v>
      </c>
      <c r="M7">
        <v>2950</v>
      </c>
      <c r="N7">
        <f t="shared" si="2"/>
        <v>0</v>
      </c>
      <c r="O7">
        <f t="shared" si="1"/>
        <v>61</v>
      </c>
      <c r="P7">
        <f t="shared" si="3"/>
        <v>10750</v>
      </c>
    </row>
    <row r="8" spans="1:20" x14ac:dyDescent="0.25">
      <c r="A8" s="2">
        <v>41761</v>
      </c>
      <c r="B8">
        <v>4528</v>
      </c>
      <c r="C8">
        <v>3011</v>
      </c>
      <c r="D8">
        <v>450</v>
      </c>
      <c r="E8">
        <f t="shared" si="0"/>
        <v>2561</v>
      </c>
      <c r="F8">
        <v>200</v>
      </c>
      <c r="G8">
        <v>200</v>
      </c>
      <c r="H8">
        <v>200</v>
      </c>
      <c r="I8">
        <v>100</v>
      </c>
      <c r="J8">
        <v>200</v>
      </c>
      <c r="K8">
        <v>200</v>
      </c>
      <c r="L8">
        <v>650</v>
      </c>
      <c r="M8">
        <v>750</v>
      </c>
      <c r="N8">
        <f t="shared" si="2"/>
        <v>0</v>
      </c>
      <c r="O8">
        <f t="shared" si="1"/>
        <v>61</v>
      </c>
      <c r="P8">
        <f t="shared" si="3"/>
        <v>11500</v>
      </c>
    </row>
    <row r="9" spans="1:20" x14ac:dyDescent="0.25">
      <c r="A9" s="2">
        <v>41775</v>
      </c>
      <c r="B9">
        <v>4528</v>
      </c>
      <c r="C9">
        <v>3011</v>
      </c>
      <c r="D9">
        <v>0</v>
      </c>
      <c r="E9">
        <f t="shared" si="0"/>
        <v>3011</v>
      </c>
      <c r="M9">
        <v>2950</v>
      </c>
      <c r="N9">
        <f t="shared" si="2"/>
        <v>0</v>
      </c>
      <c r="O9">
        <f t="shared" si="1"/>
        <v>61</v>
      </c>
      <c r="P9">
        <f t="shared" si="3"/>
        <v>14450</v>
      </c>
    </row>
    <row r="10" spans="1:20" x14ac:dyDescent="0.25">
      <c r="A10" s="2">
        <v>41789</v>
      </c>
      <c r="B10">
        <v>4528</v>
      </c>
      <c r="C10">
        <v>3011</v>
      </c>
      <c r="D10">
        <v>0</v>
      </c>
      <c r="E10">
        <f t="shared" ref="E10:E23" si="4">C10-D10</f>
        <v>3011</v>
      </c>
      <c r="M10">
        <v>2950</v>
      </c>
      <c r="N10">
        <f t="shared" si="2"/>
        <v>0</v>
      </c>
      <c r="O10">
        <f t="shared" si="1"/>
        <v>61</v>
      </c>
      <c r="P10">
        <f t="shared" si="3"/>
        <v>17400</v>
      </c>
    </row>
    <row r="11" spans="1:20" x14ac:dyDescent="0.25">
      <c r="A11" s="2">
        <v>41803</v>
      </c>
      <c r="B11">
        <v>4528</v>
      </c>
      <c r="C11">
        <v>3011</v>
      </c>
      <c r="D11">
        <v>450</v>
      </c>
      <c r="E11">
        <f t="shared" si="4"/>
        <v>2561</v>
      </c>
      <c r="F11">
        <v>200</v>
      </c>
      <c r="G11">
        <v>200</v>
      </c>
      <c r="H11">
        <v>200</v>
      </c>
      <c r="I11">
        <v>100</v>
      </c>
      <c r="J11">
        <v>200</v>
      </c>
      <c r="K11">
        <v>200</v>
      </c>
      <c r="L11">
        <v>650</v>
      </c>
      <c r="M11">
        <v>750</v>
      </c>
      <c r="N11">
        <f t="shared" si="2"/>
        <v>0</v>
      </c>
      <c r="O11">
        <f t="shared" si="1"/>
        <v>61</v>
      </c>
      <c r="P11">
        <f t="shared" si="3"/>
        <v>18150</v>
      </c>
    </row>
    <row r="12" spans="1:20" x14ac:dyDescent="0.25">
      <c r="A12" s="2">
        <v>41817</v>
      </c>
      <c r="B12">
        <v>4528</v>
      </c>
      <c r="C12">
        <v>3011</v>
      </c>
      <c r="D12">
        <v>0</v>
      </c>
      <c r="E12">
        <f t="shared" si="4"/>
        <v>3011</v>
      </c>
      <c r="M12">
        <v>2950</v>
      </c>
      <c r="N12">
        <f t="shared" si="2"/>
        <v>0</v>
      </c>
      <c r="O12">
        <f t="shared" si="1"/>
        <v>61</v>
      </c>
      <c r="P12">
        <f t="shared" si="3"/>
        <v>21100</v>
      </c>
    </row>
    <row r="13" spans="1:20" x14ac:dyDescent="0.25">
      <c r="A13" s="2">
        <v>41831</v>
      </c>
      <c r="B13">
        <v>4528</v>
      </c>
      <c r="C13">
        <v>3011</v>
      </c>
      <c r="D13">
        <v>450</v>
      </c>
      <c r="E13">
        <f t="shared" si="4"/>
        <v>2561</v>
      </c>
      <c r="F13">
        <v>200</v>
      </c>
      <c r="G13">
        <v>200</v>
      </c>
      <c r="H13">
        <v>200</v>
      </c>
      <c r="I13">
        <v>100</v>
      </c>
      <c r="J13">
        <v>200</v>
      </c>
      <c r="K13">
        <v>200</v>
      </c>
      <c r="L13">
        <v>650</v>
      </c>
      <c r="M13">
        <v>750</v>
      </c>
      <c r="N13">
        <f t="shared" si="2"/>
        <v>0</v>
      </c>
      <c r="O13">
        <f t="shared" si="1"/>
        <v>61</v>
      </c>
      <c r="P13">
        <f t="shared" si="3"/>
        <v>21850</v>
      </c>
    </row>
    <row r="14" spans="1:20" x14ac:dyDescent="0.25">
      <c r="A14" s="2">
        <v>41845</v>
      </c>
      <c r="B14">
        <v>4528</v>
      </c>
      <c r="C14">
        <v>3011</v>
      </c>
      <c r="D14">
        <v>0</v>
      </c>
      <c r="E14">
        <f t="shared" si="4"/>
        <v>3011</v>
      </c>
      <c r="M14">
        <v>2950</v>
      </c>
      <c r="N14">
        <f t="shared" si="2"/>
        <v>0</v>
      </c>
      <c r="O14">
        <f t="shared" si="1"/>
        <v>61</v>
      </c>
      <c r="P14">
        <f t="shared" si="3"/>
        <v>24800</v>
      </c>
    </row>
    <row r="15" spans="1:20" x14ac:dyDescent="0.25">
      <c r="A15" s="2">
        <v>41859</v>
      </c>
      <c r="B15">
        <v>4528</v>
      </c>
      <c r="C15">
        <v>3011</v>
      </c>
      <c r="D15">
        <v>450</v>
      </c>
      <c r="E15">
        <f t="shared" si="4"/>
        <v>2561</v>
      </c>
      <c r="F15">
        <v>200</v>
      </c>
      <c r="G15">
        <v>200</v>
      </c>
      <c r="H15">
        <v>200</v>
      </c>
      <c r="I15">
        <v>100</v>
      </c>
      <c r="J15">
        <v>200</v>
      </c>
      <c r="K15">
        <v>200</v>
      </c>
      <c r="L15">
        <v>650</v>
      </c>
      <c r="M15">
        <v>750</v>
      </c>
      <c r="N15">
        <f t="shared" si="2"/>
        <v>0</v>
      </c>
      <c r="O15">
        <f t="shared" si="1"/>
        <v>61</v>
      </c>
      <c r="P15">
        <f t="shared" si="3"/>
        <v>25550</v>
      </c>
    </row>
    <row r="16" spans="1:20" x14ac:dyDescent="0.25">
      <c r="A16" s="2">
        <v>41873</v>
      </c>
      <c r="B16">
        <v>4528</v>
      </c>
      <c r="C16">
        <v>3011</v>
      </c>
      <c r="D16">
        <v>0</v>
      </c>
      <c r="E16">
        <f t="shared" si="4"/>
        <v>3011</v>
      </c>
      <c r="M16">
        <v>2950</v>
      </c>
      <c r="N16">
        <f t="shared" si="2"/>
        <v>0</v>
      </c>
      <c r="O16">
        <f t="shared" si="1"/>
        <v>61</v>
      </c>
      <c r="P16">
        <f t="shared" si="3"/>
        <v>28500</v>
      </c>
    </row>
    <row r="17" spans="1:16" x14ac:dyDescent="0.25">
      <c r="A17" s="2">
        <v>41887</v>
      </c>
      <c r="B17">
        <v>4528</v>
      </c>
      <c r="C17">
        <v>3011</v>
      </c>
      <c r="D17">
        <v>450</v>
      </c>
      <c r="E17">
        <f t="shared" si="4"/>
        <v>2561</v>
      </c>
      <c r="F17">
        <v>200</v>
      </c>
      <c r="G17">
        <v>200</v>
      </c>
      <c r="H17">
        <v>200</v>
      </c>
      <c r="I17">
        <v>100</v>
      </c>
      <c r="J17">
        <v>200</v>
      </c>
      <c r="K17">
        <v>200</v>
      </c>
      <c r="L17">
        <v>650</v>
      </c>
      <c r="M17">
        <v>750</v>
      </c>
      <c r="N17">
        <f t="shared" si="2"/>
        <v>0</v>
      </c>
      <c r="O17">
        <f t="shared" si="1"/>
        <v>61</v>
      </c>
      <c r="P17">
        <f t="shared" si="3"/>
        <v>29250</v>
      </c>
    </row>
    <row r="18" spans="1:16" x14ac:dyDescent="0.25">
      <c r="A18" s="2">
        <v>41901</v>
      </c>
      <c r="B18">
        <v>4528</v>
      </c>
      <c r="C18">
        <v>3011</v>
      </c>
      <c r="D18">
        <v>0</v>
      </c>
      <c r="E18">
        <f t="shared" si="4"/>
        <v>3011</v>
      </c>
      <c r="M18">
        <v>2950</v>
      </c>
      <c r="N18">
        <f t="shared" si="2"/>
        <v>0</v>
      </c>
      <c r="O18">
        <f t="shared" si="1"/>
        <v>61</v>
      </c>
      <c r="P18">
        <f t="shared" si="3"/>
        <v>32200</v>
      </c>
    </row>
    <row r="19" spans="1:16" x14ac:dyDescent="0.25">
      <c r="A19" s="2">
        <v>41915</v>
      </c>
      <c r="B19">
        <v>4528</v>
      </c>
      <c r="C19">
        <v>3011</v>
      </c>
      <c r="D19">
        <v>450</v>
      </c>
      <c r="E19">
        <f t="shared" si="4"/>
        <v>2561</v>
      </c>
      <c r="F19">
        <v>200</v>
      </c>
      <c r="G19">
        <v>200</v>
      </c>
      <c r="H19">
        <v>200</v>
      </c>
      <c r="I19">
        <v>100</v>
      </c>
      <c r="J19">
        <v>200</v>
      </c>
      <c r="K19">
        <v>200</v>
      </c>
      <c r="L19">
        <v>650</v>
      </c>
      <c r="M19">
        <v>750</v>
      </c>
      <c r="N19">
        <f t="shared" si="2"/>
        <v>0</v>
      </c>
      <c r="O19">
        <f t="shared" si="1"/>
        <v>61</v>
      </c>
      <c r="P19">
        <f t="shared" si="3"/>
        <v>32950</v>
      </c>
    </row>
    <row r="20" spans="1:16" x14ac:dyDescent="0.25">
      <c r="A20" s="2">
        <v>41929</v>
      </c>
      <c r="B20">
        <v>4528</v>
      </c>
      <c r="C20">
        <v>3011</v>
      </c>
      <c r="D20">
        <v>0</v>
      </c>
      <c r="E20">
        <f t="shared" si="4"/>
        <v>3011</v>
      </c>
      <c r="M20">
        <v>2950</v>
      </c>
      <c r="N20">
        <f t="shared" si="2"/>
        <v>0</v>
      </c>
      <c r="O20">
        <f t="shared" si="1"/>
        <v>61</v>
      </c>
      <c r="P20">
        <f t="shared" si="3"/>
        <v>35900</v>
      </c>
    </row>
    <row r="21" spans="1:16" x14ac:dyDescent="0.25">
      <c r="A21" s="2">
        <v>41943</v>
      </c>
      <c r="B21">
        <v>4528</v>
      </c>
      <c r="C21">
        <v>3011</v>
      </c>
      <c r="D21">
        <v>0</v>
      </c>
      <c r="E21">
        <f t="shared" si="4"/>
        <v>3011</v>
      </c>
      <c r="M21">
        <v>2950</v>
      </c>
      <c r="N21">
        <f t="shared" si="2"/>
        <v>0</v>
      </c>
      <c r="O21">
        <f t="shared" si="1"/>
        <v>61</v>
      </c>
      <c r="P21">
        <f t="shared" si="3"/>
        <v>38850</v>
      </c>
    </row>
    <row r="22" spans="1:16" x14ac:dyDescent="0.25">
      <c r="A22" s="2">
        <v>41957</v>
      </c>
      <c r="B22">
        <v>4528</v>
      </c>
      <c r="C22">
        <v>3011</v>
      </c>
      <c r="D22">
        <v>450</v>
      </c>
      <c r="E22">
        <f t="shared" si="4"/>
        <v>2561</v>
      </c>
      <c r="F22">
        <v>200</v>
      </c>
      <c r="G22">
        <v>200</v>
      </c>
      <c r="H22">
        <v>200</v>
      </c>
      <c r="I22">
        <v>100</v>
      </c>
      <c r="J22">
        <v>200</v>
      </c>
      <c r="K22">
        <v>200</v>
      </c>
      <c r="L22">
        <v>650</v>
      </c>
      <c r="M22">
        <v>750</v>
      </c>
      <c r="N22">
        <f t="shared" si="2"/>
        <v>0</v>
      </c>
      <c r="O22">
        <f t="shared" si="1"/>
        <v>61</v>
      </c>
      <c r="P22">
        <f t="shared" si="3"/>
        <v>39600</v>
      </c>
    </row>
    <row r="23" spans="1:16" x14ac:dyDescent="0.25">
      <c r="A23" s="2">
        <v>41971</v>
      </c>
      <c r="B23">
        <v>4528</v>
      </c>
      <c r="C23">
        <v>3011</v>
      </c>
      <c r="D23">
        <v>0</v>
      </c>
      <c r="E23">
        <f t="shared" si="4"/>
        <v>3011</v>
      </c>
      <c r="M23">
        <v>2950</v>
      </c>
      <c r="N23">
        <f t="shared" si="2"/>
        <v>0</v>
      </c>
      <c r="O23">
        <f t="shared" ref="O23:O54" si="5">E23-SUM(F23:M23)</f>
        <v>61</v>
      </c>
      <c r="P23">
        <f t="shared" si="3"/>
        <v>42550</v>
      </c>
    </row>
    <row r="24" spans="1:16" x14ac:dyDescent="0.25">
      <c r="A24" s="2">
        <v>41985</v>
      </c>
      <c r="B24">
        <v>4528</v>
      </c>
      <c r="C24">
        <v>3011</v>
      </c>
      <c r="D24">
        <v>450</v>
      </c>
      <c r="E24">
        <f t="shared" ref="E24:E83" si="6">C24-D24</f>
        <v>2561</v>
      </c>
      <c r="F24">
        <v>200</v>
      </c>
      <c r="G24">
        <v>200</v>
      </c>
      <c r="H24">
        <v>200</v>
      </c>
      <c r="I24">
        <v>100</v>
      </c>
      <c r="J24">
        <v>200</v>
      </c>
      <c r="K24">
        <v>200</v>
      </c>
      <c r="L24">
        <v>650</v>
      </c>
      <c r="M24">
        <v>750</v>
      </c>
      <c r="N24">
        <f t="shared" si="2"/>
        <v>0</v>
      </c>
      <c r="O24">
        <f t="shared" si="5"/>
        <v>61</v>
      </c>
      <c r="P24">
        <f t="shared" si="3"/>
        <v>43300</v>
      </c>
    </row>
    <row r="25" spans="1:16" x14ac:dyDescent="0.25">
      <c r="A25" s="2">
        <v>41999</v>
      </c>
      <c r="B25">
        <v>4528</v>
      </c>
      <c r="C25">
        <v>2950</v>
      </c>
      <c r="D25">
        <v>0</v>
      </c>
      <c r="E25">
        <f t="shared" si="6"/>
        <v>2950</v>
      </c>
      <c r="M25">
        <v>2950</v>
      </c>
      <c r="N25">
        <f t="shared" si="2"/>
        <v>0</v>
      </c>
      <c r="O25">
        <f t="shared" si="5"/>
        <v>0</v>
      </c>
      <c r="P25">
        <f t="shared" si="3"/>
        <v>46250</v>
      </c>
    </row>
    <row r="26" spans="1:16" x14ac:dyDescent="0.25">
      <c r="A26" s="2">
        <v>42013</v>
      </c>
      <c r="B26">
        <v>4528</v>
      </c>
      <c r="C26">
        <v>2950</v>
      </c>
      <c r="D26">
        <v>450</v>
      </c>
      <c r="E26">
        <f t="shared" si="6"/>
        <v>2500</v>
      </c>
      <c r="F26">
        <v>200</v>
      </c>
      <c r="G26">
        <v>200</v>
      </c>
      <c r="H26">
        <v>200</v>
      </c>
      <c r="I26">
        <v>100</v>
      </c>
      <c r="J26">
        <v>200</v>
      </c>
      <c r="K26">
        <v>200</v>
      </c>
      <c r="L26">
        <v>650</v>
      </c>
      <c r="M26">
        <v>750</v>
      </c>
      <c r="N26">
        <f t="shared" si="2"/>
        <v>0</v>
      </c>
      <c r="O26">
        <f t="shared" si="5"/>
        <v>0</v>
      </c>
      <c r="P26">
        <f t="shared" si="3"/>
        <v>47000</v>
      </c>
    </row>
    <row r="27" spans="1:16" x14ac:dyDescent="0.25">
      <c r="A27" s="2">
        <v>42027</v>
      </c>
      <c r="B27">
        <v>4528</v>
      </c>
      <c r="C27">
        <v>2950</v>
      </c>
      <c r="D27">
        <v>0</v>
      </c>
      <c r="E27">
        <f t="shared" si="6"/>
        <v>2950</v>
      </c>
      <c r="M27">
        <v>2950</v>
      </c>
      <c r="N27">
        <f t="shared" si="2"/>
        <v>0</v>
      </c>
      <c r="O27">
        <f t="shared" si="5"/>
        <v>0</v>
      </c>
      <c r="P27">
        <f t="shared" si="3"/>
        <v>49950</v>
      </c>
    </row>
    <row r="28" spans="1:16" x14ac:dyDescent="0.25">
      <c r="A28" s="2">
        <v>42041</v>
      </c>
      <c r="B28">
        <v>4528</v>
      </c>
      <c r="C28">
        <v>2950</v>
      </c>
      <c r="D28">
        <v>450</v>
      </c>
      <c r="E28">
        <f t="shared" si="6"/>
        <v>2500</v>
      </c>
      <c r="F28">
        <v>200</v>
      </c>
      <c r="G28">
        <v>200</v>
      </c>
      <c r="H28">
        <v>200</v>
      </c>
      <c r="I28">
        <v>100</v>
      </c>
      <c r="J28">
        <v>200</v>
      </c>
      <c r="K28">
        <v>200</v>
      </c>
      <c r="L28">
        <v>650</v>
      </c>
      <c r="M28">
        <v>750</v>
      </c>
      <c r="N28">
        <f t="shared" si="2"/>
        <v>0</v>
      </c>
      <c r="O28">
        <f t="shared" si="5"/>
        <v>0</v>
      </c>
      <c r="P28">
        <f t="shared" si="3"/>
        <v>50700</v>
      </c>
    </row>
    <row r="29" spans="1:16" x14ac:dyDescent="0.25">
      <c r="A29" s="2">
        <v>42055</v>
      </c>
      <c r="B29">
        <v>4528</v>
      </c>
      <c r="C29">
        <v>2950</v>
      </c>
      <c r="D29">
        <v>0</v>
      </c>
      <c r="E29">
        <f t="shared" si="6"/>
        <v>2950</v>
      </c>
      <c r="M29">
        <v>2950</v>
      </c>
      <c r="N29">
        <f t="shared" si="2"/>
        <v>0</v>
      </c>
      <c r="O29">
        <f t="shared" si="5"/>
        <v>0</v>
      </c>
      <c r="P29">
        <f t="shared" si="3"/>
        <v>53650</v>
      </c>
    </row>
    <row r="30" spans="1:16" x14ac:dyDescent="0.25">
      <c r="A30" s="2">
        <v>42069</v>
      </c>
      <c r="B30">
        <v>4528</v>
      </c>
      <c r="C30">
        <v>2950</v>
      </c>
      <c r="D30">
        <v>450</v>
      </c>
      <c r="E30">
        <f t="shared" si="6"/>
        <v>2500</v>
      </c>
      <c r="F30">
        <v>200</v>
      </c>
      <c r="G30">
        <v>200</v>
      </c>
      <c r="H30">
        <v>200</v>
      </c>
      <c r="I30">
        <v>100</v>
      </c>
      <c r="J30">
        <v>200</v>
      </c>
      <c r="K30">
        <v>200</v>
      </c>
      <c r="L30">
        <v>650</v>
      </c>
      <c r="M30">
        <v>2950</v>
      </c>
      <c r="N30">
        <f t="shared" si="2"/>
        <v>0</v>
      </c>
      <c r="O30">
        <f t="shared" si="5"/>
        <v>-2200</v>
      </c>
      <c r="P30">
        <f t="shared" si="3"/>
        <v>56600</v>
      </c>
    </row>
    <row r="31" spans="1:16" x14ac:dyDescent="0.25">
      <c r="A31" s="2">
        <v>42083</v>
      </c>
      <c r="B31">
        <v>4528</v>
      </c>
      <c r="C31">
        <v>2950</v>
      </c>
      <c r="D31">
        <v>0</v>
      </c>
      <c r="E31">
        <f t="shared" si="6"/>
        <v>2950</v>
      </c>
      <c r="M31">
        <v>750</v>
      </c>
      <c r="N31">
        <f t="shared" si="2"/>
        <v>0</v>
      </c>
      <c r="O31">
        <f t="shared" si="5"/>
        <v>2200</v>
      </c>
      <c r="P31">
        <f t="shared" si="3"/>
        <v>57350</v>
      </c>
    </row>
    <row r="32" spans="1:16" x14ac:dyDescent="0.25">
      <c r="A32" s="2">
        <v>42097</v>
      </c>
      <c r="B32">
        <v>4528</v>
      </c>
      <c r="C32">
        <v>2950</v>
      </c>
      <c r="D32">
        <v>450</v>
      </c>
      <c r="E32">
        <f t="shared" si="6"/>
        <v>2500</v>
      </c>
      <c r="F32">
        <v>200</v>
      </c>
      <c r="G32">
        <v>200</v>
      </c>
      <c r="H32">
        <v>200</v>
      </c>
      <c r="I32">
        <v>100</v>
      </c>
      <c r="J32">
        <v>200</v>
      </c>
      <c r="K32">
        <v>200</v>
      </c>
      <c r="L32">
        <v>650</v>
      </c>
      <c r="M32">
        <v>2950</v>
      </c>
      <c r="N32">
        <f t="shared" si="2"/>
        <v>0</v>
      </c>
      <c r="O32">
        <f t="shared" si="5"/>
        <v>-2200</v>
      </c>
      <c r="P32">
        <f t="shared" si="3"/>
        <v>60300</v>
      </c>
    </row>
    <row r="33" spans="1:16" x14ac:dyDescent="0.25">
      <c r="A33" s="2">
        <v>42111</v>
      </c>
      <c r="B33">
        <v>4528</v>
      </c>
      <c r="C33">
        <v>2950</v>
      </c>
      <c r="D33">
        <v>0</v>
      </c>
      <c r="E33">
        <f t="shared" si="6"/>
        <v>2950</v>
      </c>
      <c r="M33">
        <v>750</v>
      </c>
      <c r="N33">
        <f t="shared" si="2"/>
        <v>0</v>
      </c>
      <c r="O33">
        <f t="shared" si="5"/>
        <v>2200</v>
      </c>
      <c r="P33">
        <f t="shared" si="3"/>
        <v>61050</v>
      </c>
    </row>
    <row r="34" spans="1:16" x14ac:dyDescent="0.25">
      <c r="A34" s="2">
        <v>42125</v>
      </c>
      <c r="B34">
        <v>4528</v>
      </c>
      <c r="C34">
        <v>2950</v>
      </c>
      <c r="D34">
        <v>0</v>
      </c>
      <c r="E34">
        <f t="shared" si="6"/>
        <v>2950</v>
      </c>
      <c r="F34">
        <v>200</v>
      </c>
      <c r="G34">
        <v>200</v>
      </c>
      <c r="H34">
        <v>200</v>
      </c>
      <c r="I34">
        <v>100</v>
      </c>
      <c r="J34">
        <v>200</v>
      </c>
      <c r="K34">
        <v>200</v>
      </c>
      <c r="L34">
        <v>650</v>
      </c>
      <c r="M34">
        <v>2950</v>
      </c>
      <c r="N34">
        <f t="shared" si="2"/>
        <v>0</v>
      </c>
      <c r="O34">
        <f t="shared" si="5"/>
        <v>-1750</v>
      </c>
      <c r="P34">
        <f t="shared" si="3"/>
        <v>64000</v>
      </c>
    </row>
    <row r="35" spans="1:16" x14ac:dyDescent="0.25">
      <c r="A35" s="2">
        <v>42139</v>
      </c>
      <c r="B35">
        <v>4528</v>
      </c>
      <c r="C35">
        <v>2950</v>
      </c>
      <c r="D35">
        <v>450</v>
      </c>
      <c r="E35">
        <f t="shared" si="6"/>
        <v>2500</v>
      </c>
      <c r="M35">
        <v>750</v>
      </c>
      <c r="N35">
        <f t="shared" si="2"/>
        <v>0</v>
      </c>
      <c r="O35">
        <f t="shared" si="5"/>
        <v>1750</v>
      </c>
      <c r="P35">
        <f t="shared" si="3"/>
        <v>64750</v>
      </c>
    </row>
    <row r="36" spans="1:16" x14ac:dyDescent="0.25">
      <c r="A36" s="2">
        <v>42153</v>
      </c>
      <c r="B36">
        <v>4528</v>
      </c>
      <c r="C36">
        <v>2950</v>
      </c>
      <c r="D36">
        <v>0</v>
      </c>
      <c r="E36">
        <f t="shared" si="6"/>
        <v>2950</v>
      </c>
      <c r="F36">
        <v>200</v>
      </c>
      <c r="G36">
        <v>200</v>
      </c>
      <c r="H36">
        <v>200</v>
      </c>
      <c r="I36">
        <v>100</v>
      </c>
      <c r="J36">
        <v>200</v>
      </c>
      <c r="K36">
        <v>200</v>
      </c>
      <c r="L36">
        <v>650</v>
      </c>
      <c r="M36">
        <v>2950</v>
      </c>
      <c r="N36">
        <f t="shared" si="2"/>
        <v>0</v>
      </c>
      <c r="O36">
        <f t="shared" si="5"/>
        <v>-1750</v>
      </c>
      <c r="P36">
        <f t="shared" ref="P36:P67" si="7">P35+M36</f>
        <v>67700</v>
      </c>
    </row>
    <row r="37" spans="1:16" x14ac:dyDescent="0.25">
      <c r="A37" s="2">
        <v>42167</v>
      </c>
      <c r="B37">
        <v>4528</v>
      </c>
      <c r="C37">
        <v>2950</v>
      </c>
      <c r="D37">
        <v>450</v>
      </c>
      <c r="E37">
        <f t="shared" si="6"/>
        <v>2500</v>
      </c>
      <c r="M37">
        <v>750</v>
      </c>
      <c r="N37">
        <f t="shared" si="2"/>
        <v>0</v>
      </c>
      <c r="O37">
        <f t="shared" si="5"/>
        <v>1750</v>
      </c>
      <c r="P37">
        <f t="shared" si="7"/>
        <v>68450</v>
      </c>
    </row>
    <row r="38" spans="1:16" x14ac:dyDescent="0.25">
      <c r="A38" s="2">
        <v>42181</v>
      </c>
      <c r="B38">
        <v>4528</v>
      </c>
      <c r="C38">
        <v>2950</v>
      </c>
      <c r="D38">
        <v>0</v>
      </c>
      <c r="E38">
        <f t="shared" si="6"/>
        <v>2950</v>
      </c>
      <c r="F38">
        <v>200</v>
      </c>
      <c r="G38">
        <v>200</v>
      </c>
      <c r="H38">
        <v>200</v>
      </c>
      <c r="I38">
        <v>100</v>
      </c>
      <c r="J38">
        <v>200</v>
      </c>
      <c r="K38">
        <v>200</v>
      </c>
      <c r="L38">
        <v>650</v>
      </c>
      <c r="M38">
        <v>2950</v>
      </c>
      <c r="N38">
        <f t="shared" si="2"/>
        <v>0</v>
      </c>
      <c r="O38">
        <f t="shared" si="5"/>
        <v>-1750</v>
      </c>
      <c r="P38">
        <f t="shared" si="7"/>
        <v>71400</v>
      </c>
    </row>
    <row r="39" spans="1:16" x14ac:dyDescent="0.25">
      <c r="A39" s="2">
        <v>42195</v>
      </c>
      <c r="B39">
        <v>4528</v>
      </c>
      <c r="C39">
        <v>2950</v>
      </c>
      <c r="D39">
        <v>450</v>
      </c>
      <c r="E39">
        <f t="shared" si="6"/>
        <v>2500</v>
      </c>
      <c r="M39">
        <v>750</v>
      </c>
      <c r="N39">
        <f t="shared" si="2"/>
        <v>0</v>
      </c>
      <c r="O39">
        <f t="shared" si="5"/>
        <v>1750</v>
      </c>
      <c r="P39">
        <f t="shared" si="7"/>
        <v>72150</v>
      </c>
    </row>
    <row r="40" spans="1:16" x14ac:dyDescent="0.25">
      <c r="A40" s="2">
        <v>42209</v>
      </c>
      <c r="B40">
        <v>4528</v>
      </c>
      <c r="C40">
        <v>2950</v>
      </c>
      <c r="D40">
        <v>0</v>
      </c>
      <c r="E40">
        <f t="shared" si="6"/>
        <v>2950</v>
      </c>
      <c r="F40">
        <v>200</v>
      </c>
      <c r="G40">
        <v>200</v>
      </c>
      <c r="H40">
        <v>200</v>
      </c>
      <c r="I40">
        <v>100</v>
      </c>
      <c r="J40">
        <v>200</v>
      </c>
      <c r="K40">
        <v>200</v>
      </c>
      <c r="L40">
        <v>650</v>
      </c>
      <c r="M40">
        <v>2950</v>
      </c>
      <c r="N40">
        <f t="shared" si="2"/>
        <v>0</v>
      </c>
      <c r="O40">
        <f t="shared" si="5"/>
        <v>-1750</v>
      </c>
      <c r="P40">
        <f t="shared" si="7"/>
        <v>75100</v>
      </c>
    </row>
    <row r="41" spans="1:16" x14ac:dyDescent="0.25">
      <c r="A41" s="2">
        <v>42223</v>
      </c>
      <c r="B41">
        <v>4528</v>
      </c>
      <c r="C41">
        <v>2950</v>
      </c>
      <c r="D41">
        <v>450</v>
      </c>
      <c r="E41">
        <f t="shared" si="6"/>
        <v>2500</v>
      </c>
      <c r="M41">
        <v>2950</v>
      </c>
      <c r="N41">
        <f t="shared" si="2"/>
        <v>0</v>
      </c>
      <c r="O41">
        <f t="shared" si="5"/>
        <v>-450</v>
      </c>
      <c r="P41">
        <f t="shared" si="7"/>
        <v>78050</v>
      </c>
    </row>
    <row r="42" spans="1:16" x14ac:dyDescent="0.25">
      <c r="A42" s="2">
        <v>42237</v>
      </c>
      <c r="B42">
        <v>4528</v>
      </c>
      <c r="C42">
        <v>2950</v>
      </c>
      <c r="D42">
        <v>0</v>
      </c>
      <c r="E42">
        <f t="shared" si="6"/>
        <v>2950</v>
      </c>
      <c r="F42">
        <v>200</v>
      </c>
      <c r="G42">
        <v>200</v>
      </c>
      <c r="H42">
        <v>200</v>
      </c>
      <c r="I42">
        <v>100</v>
      </c>
      <c r="J42">
        <v>200</v>
      </c>
      <c r="K42">
        <v>200</v>
      </c>
      <c r="L42">
        <v>650</v>
      </c>
      <c r="M42">
        <v>750</v>
      </c>
      <c r="N42">
        <f t="shared" si="2"/>
        <v>0</v>
      </c>
      <c r="O42">
        <f t="shared" si="5"/>
        <v>450</v>
      </c>
      <c r="P42">
        <f t="shared" si="7"/>
        <v>78800</v>
      </c>
    </row>
    <row r="43" spans="1:16" x14ac:dyDescent="0.25">
      <c r="A43" s="2">
        <v>42251</v>
      </c>
      <c r="B43">
        <v>4528</v>
      </c>
      <c r="C43">
        <v>2950</v>
      </c>
      <c r="D43">
        <v>0</v>
      </c>
      <c r="E43">
        <f t="shared" si="6"/>
        <v>2950</v>
      </c>
      <c r="M43">
        <v>2950</v>
      </c>
      <c r="N43">
        <f t="shared" si="2"/>
        <v>0</v>
      </c>
      <c r="O43">
        <f t="shared" si="5"/>
        <v>0</v>
      </c>
      <c r="P43">
        <f t="shared" si="7"/>
        <v>81750</v>
      </c>
    </row>
    <row r="44" spans="1:16" x14ac:dyDescent="0.25">
      <c r="A44" s="2">
        <v>42265</v>
      </c>
      <c r="B44">
        <v>4528</v>
      </c>
      <c r="C44">
        <v>2950</v>
      </c>
      <c r="D44">
        <v>450</v>
      </c>
      <c r="E44">
        <f t="shared" si="6"/>
        <v>2500</v>
      </c>
      <c r="F44">
        <v>200</v>
      </c>
      <c r="G44">
        <v>200</v>
      </c>
      <c r="H44">
        <v>200</v>
      </c>
      <c r="I44">
        <v>100</v>
      </c>
      <c r="J44">
        <v>200</v>
      </c>
      <c r="K44">
        <v>200</v>
      </c>
      <c r="L44">
        <v>650</v>
      </c>
      <c r="M44">
        <v>750</v>
      </c>
      <c r="N44">
        <f t="shared" si="2"/>
        <v>0</v>
      </c>
      <c r="O44">
        <f t="shared" si="5"/>
        <v>0</v>
      </c>
      <c r="P44">
        <f t="shared" si="7"/>
        <v>82500</v>
      </c>
    </row>
    <row r="45" spans="1:16" x14ac:dyDescent="0.25">
      <c r="A45" s="2">
        <v>42279</v>
      </c>
      <c r="B45">
        <v>4528</v>
      </c>
      <c r="C45">
        <v>2950</v>
      </c>
      <c r="D45">
        <v>0</v>
      </c>
      <c r="E45">
        <f t="shared" si="6"/>
        <v>2950</v>
      </c>
      <c r="M45">
        <v>2950</v>
      </c>
      <c r="N45">
        <f t="shared" si="2"/>
        <v>0</v>
      </c>
      <c r="O45">
        <f t="shared" si="5"/>
        <v>0</v>
      </c>
      <c r="P45">
        <f t="shared" si="7"/>
        <v>85450</v>
      </c>
    </row>
    <row r="46" spans="1:16" x14ac:dyDescent="0.25">
      <c r="A46" s="2">
        <v>42293</v>
      </c>
      <c r="B46">
        <v>4528</v>
      </c>
      <c r="C46">
        <v>2950</v>
      </c>
      <c r="D46">
        <v>450</v>
      </c>
      <c r="E46">
        <f t="shared" si="6"/>
        <v>2500</v>
      </c>
      <c r="F46">
        <v>200</v>
      </c>
      <c r="G46">
        <v>200</v>
      </c>
      <c r="H46">
        <v>200</v>
      </c>
      <c r="I46">
        <v>100</v>
      </c>
      <c r="J46">
        <v>200</v>
      </c>
      <c r="K46">
        <v>200</v>
      </c>
      <c r="L46">
        <v>650</v>
      </c>
      <c r="M46">
        <v>750</v>
      </c>
      <c r="N46">
        <f t="shared" si="2"/>
        <v>0</v>
      </c>
      <c r="O46">
        <f t="shared" si="5"/>
        <v>0</v>
      </c>
      <c r="P46">
        <f t="shared" si="7"/>
        <v>86200</v>
      </c>
    </row>
    <row r="47" spans="1:16" x14ac:dyDescent="0.25">
      <c r="A47" s="2">
        <v>42307</v>
      </c>
      <c r="B47">
        <v>4528</v>
      </c>
      <c r="C47">
        <v>2950</v>
      </c>
      <c r="D47">
        <v>0</v>
      </c>
      <c r="E47">
        <f t="shared" si="6"/>
        <v>2950</v>
      </c>
      <c r="M47">
        <v>2950</v>
      </c>
      <c r="N47">
        <f t="shared" si="2"/>
        <v>0</v>
      </c>
      <c r="O47">
        <f t="shared" si="5"/>
        <v>0</v>
      </c>
      <c r="P47">
        <f t="shared" si="7"/>
        <v>89150</v>
      </c>
    </row>
    <row r="48" spans="1:16" x14ac:dyDescent="0.25">
      <c r="A48" s="2">
        <v>42321</v>
      </c>
      <c r="B48">
        <v>4528</v>
      </c>
      <c r="C48">
        <v>2950</v>
      </c>
      <c r="D48">
        <v>450</v>
      </c>
      <c r="E48">
        <f t="shared" si="6"/>
        <v>2500</v>
      </c>
      <c r="F48">
        <v>200</v>
      </c>
      <c r="G48">
        <v>200</v>
      </c>
      <c r="H48">
        <v>200</v>
      </c>
      <c r="I48">
        <v>100</v>
      </c>
      <c r="J48">
        <v>200</v>
      </c>
      <c r="K48">
        <v>200</v>
      </c>
      <c r="L48">
        <v>650</v>
      </c>
      <c r="M48">
        <v>750</v>
      </c>
      <c r="N48">
        <f t="shared" si="2"/>
        <v>0</v>
      </c>
      <c r="O48">
        <f t="shared" si="5"/>
        <v>0</v>
      </c>
      <c r="P48">
        <f t="shared" si="7"/>
        <v>89900</v>
      </c>
    </row>
    <row r="49" spans="1:16" x14ac:dyDescent="0.25">
      <c r="A49" s="2">
        <v>42335</v>
      </c>
      <c r="B49">
        <v>4528</v>
      </c>
      <c r="C49">
        <v>2950</v>
      </c>
      <c r="D49">
        <v>0</v>
      </c>
      <c r="E49">
        <f t="shared" si="6"/>
        <v>2950</v>
      </c>
      <c r="M49">
        <v>2950</v>
      </c>
      <c r="N49">
        <f t="shared" si="2"/>
        <v>0</v>
      </c>
      <c r="O49">
        <f t="shared" si="5"/>
        <v>0</v>
      </c>
      <c r="P49">
        <f t="shared" si="7"/>
        <v>92850</v>
      </c>
    </row>
    <row r="50" spans="1:16" x14ac:dyDescent="0.25">
      <c r="A50" s="2">
        <v>42349</v>
      </c>
      <c r="B50">
        <v>4528</v>
      </c>
      <c r="C50">
        <v>2950</v>
      </c>
      <c r="D50">
        <v>450</v>
      </c>
      <c r="E50">
        <f t="shared" si="6"/>
        <v>2500</v>
      </c>
      <c r="F50">
        <v>200</v>
      </c>
      <c r="G50">
        <v>200</v>
      </c>
      <c r="H50">
        <v>200</v>
      </c>
      <c r="I50">
        <v>100</v>
      </c>
      <c r="J50">
        <v>200</v>
      </c>
      <c r="K50">
        <v>200</v>
      </c>
      <c r="L50">
        <v>650</v>
      </c>
      <c r="M50">
        <v>2950</v>
      </c>
      <c r="N50">
        <f t="shared" si="2"/>
        <v>0</v>
      </c>
      <c r="O50">
        <f t="shared" si="5"/>
        <v>-2200</v>
      </c>
      <c r="P50">
        <f t="shared" si="7"/>
        <v>95800</v>
      </c>
    </row>
    <row r="51" spans="1:16" x14ac:dyDescent="0.25">
      <c r="A51" s="2">
        <v>42363</v>
      </c>
      <c r="B51">
        <v>4528</v>
      </c>
      <c r="C51">
        <v>2950</v>
      </c>
      <c r="D51">
        <v>0</v>
      </c>
      <c r="E51">
        <f t="shared" si="6"/>
        <v>2950</v>
      </c>
      <c r="M51">
        <v>750</v>
      </c>
      <c r="N51">
        <f t="shared" si="2"/>
        <v>0</v>
      </c>
      <c r="O51">
        <f t="shared" si="5"/>
        <v>2200</v>
      </c>
      <c r="P51">
        <f t="shared" si="7"/>
        <v>96550</v>
      </c>
    </row>
    <row r="52" spans="1:16" x14ac:dyDescent="0.25">
      <c r="A52" s="2">
        <v>42377</v>
      </c>
      <c r="B52">
        <v>4528</v>
      </c>
      <c r="C52">
        <v>2950</v>
      </c>
      <c r="D52">
        <v>450</v>
      </c>
      <c r="E52">
        <f t="shared" si="6"/>
        <v>2500</v>
      </c>
      <c r="F52">
        <v>200</v>
      </c>
      <c r="G52">
        <v>200</v>
      </c>
      <c r="H52">
        <v>200</v>
      </c>
      <c r="I52">
        <v>100</v>
      </c>
      <c r="J52">
        <v>200</v>
      </c>
      <c r="K52">
        <v>200</v>
      </c>
      <c r="L52">
        <v>650</v>
      </c>
      <c r="M52">
        <v>2950</v>
      </c>
      <c r="N52">
        <f t="shared" si="2"/>
        <v>0</v>
      </c>
      <c r="O52">
        <f t="shared" si="5"/>
        <v>-2200</v>
      </c>
      <c r="P52">
        <f t="shared" si="7"/>
        <v>99500</v>
      </c>
    </row>
    <row r="53" spans="1:16" x14ac:dyDescent="0.25">
      <c r="A53" s="2">
        <v>42391</v>
      </c>
      <c r="B53">
        <v>4528</v>
      </c>
      <c r="C53">
        <v>2950</v>
      </c>
      <c r="D53">
        <v>0</v>
      </c>
      <c r="E53">
        <f t="shared" si="6"/>
        <v>2950</v>
      </c>
      <c r="M53">
        <v>750</v>
      </c>
      <c r="N53">
        <f t="shared" si="2"/>
        <v>0</v>
      </c>
      <c r="O53">
        <f t="shared" si="5"/>
        <v>2200</v>
      </c>
      <c r="P53">
        <f t="shared" si="7"/>
        <v>100250</v>
      </c>
    </row>
    <row r="54" spans="1:16" x14ac:dyDescent="0.25">
      <c r="A54" s="2">
        <v>42405</v>
      </c>
      <c r="B54">
        <v>4528</v>
      </c>
      <c r="C54">
        <v>2950</v>
      </c>
      <c r="D54">
        <v>0</v>
      </c>
      <c r="E54">
        <f t="shared" si="6"/>
        <v>2950</v>
      </c>
      <c r="F54">
        <v>200</v>
      </c>
      <c r="G54">
        <v>200</v>
      </c>
      <c r="H54">
        <v>200</v>
      </c>
      <c r="I54">
        <v>100</v>
      </c>
      <c r="J54">
        <v>200</v>
      </c>
      <c r="K54">
        <v>200</v>
      </c>
      <c r="L54">
        <v>650</v>
      </c>
      <c r="M54">
        <v>2950</v>
      </c>
      <c r="N54">
        <f t="shared" si="2"/>
        <v>0</v>
      </c>
      <c r="O54">
        <f t="shared" si="5"/>
        <v>-1750</v>
      </c>
      <c r="P54">
        <f t="shared" si="7"/>
        <v>103200</v>
      </c>
    </row>
    <row r="55" spans="1:16" x14ac:dyDescent="0.25">
      <c r="A55" s="2">
        <v>42419</v>
      </c>
      <c r="B55">
        <v>4528</v>
      </c>
      <c r="C55">
        <v>2950</v>
      </c>
      <c r="D55">
        <v>450</v>
      </c>
      <c r="E55">
        <f t="shared" si="6"/>
        <v>2500</v>
      </c>
      <c r="M55">
        <v>750</v>
      </c>
      <c r="N55">
        <f t="shared" si="2"/>
        <v>0</v>
      </c>
      <c r="O55">
        <f t="shared" ref="O55:O76" si="8">E55-SUM(F55:M55)</f>
        <v>1750</v>
      </c>
      <c r="P55">
        <f t="shared" si="7"/>
        <v>103950</v>
      </c>
    </row>
    <row r="56" spans="1:16" x14ac:dyDescent="0.25">
      <c r="A56" s="2">
        <v>42433</v>
      </c>
      <c r="B56">
        <v>4528</v>
      </c>
      <c r="C56">
        <v>2950</v>
      </c>
      <c r="D56">
        <v>0</v>
      </c>
      <c r="E56">
        <f t="shared" si="6"/>
        <v>2950</v>
      </c>
      <c r="F56">
        <v>200</v>
      </c>
      <c r="G56">
        <v>200</v>
      </c>
      <c r="H56">
        <v>200</v>
      </c>
      <c r="I56">
        <v>100</v>
      </c>
      <c r="J56">
        <v>200</v>
      </c>
      <c r="K56">
        <v>200</v>
      </c>
      <c r="L56">
        <v>650</v>
      </c>
      <c r="M56">
        <v>2950</v>
      </c>
      <c r="N56">
        <f t="shared" si="2"/>
        <v>0</v>
      </c>
      <c r="O56">
        <f t="shared" si="8"/>
        <v>-1750</v>
      </c>
      <c r="P56">
        <f t="shared" si="7"/>
        <v>106900</v>
      </c>
    </row>
    <row r="57" spans="1:16" x14ac:dyDescent="0.25">
      <c r="A57" s="2">
        <v>42447</v>
      </c>
      <c r="B57">
        <v>4528</v>
      </c>
      <c r="C57">
        <v>2950</v>
      </c>
      <c r="D57">
        <v>450</v>
      </c>
      <c r="E57">
        <f t="shared" si="6"/>
        <v>2500</v>
      </c>
      <c r="M57">
        <v>750</v>
      </c>
      <c r="N57">
        <f t="shared" si="2"/>
        <v>0</v>
      </c>
      <c r="O57">
        <f t="shared" si="8"/>
        <v>1750</v>
      </c>
      <c r="P57">
        <f t="shared" si="7"/>
        <v>107650</v>
      </c>
    </row>
    <row r="58" spans="1:16" x14ac:dyDescent="0.25">
      <c r="A58" s="2">
        <v>42461</v>
      </c>
      <c r="B58">
        <v>4528</v>
      </c>
      <c r="C58">
        <v>2950</v>
      </c>
      <c r="D58">
        <v>0</v>
      </c>
      <c r="E58">
        <f t="shared" si="6"/>
        <v>2950</v>
      </c>
      <c r="F58">
        <v>200</v>
      </c>
      <c r="G58">
        <v>200</v>
      </c>
      <c r="H58">
        <v>200</v>
      </c>
      <c r="I58">
        <v>100</v>
      </c>
      <c r="J58">
        <v>200</v>
      </c>
      <c r="K58">
        <v>200</v>
      </c>
      <c r="L58">
        <v>650</v>
      </c>
      <c r="M58">
        <v>2950</v>
      </c>
      <c r="N58">
        <f t="shared" si="2"/>
        <v>0</v>
      </c>
      <c r="O58">
        <f t="shared" si="8"/>
        <v>-1750</v>
      </c>
      <c r="P58">
        <f t="shared" si="7"/>
        <v>110600</v>
      </c>
    </row>
    <row r="59" spans="1:16" x14ac:dyDescent="0.25">
      <c r="A59" s="2">
        <v>42475</v>
      </c>
      <c r="B59">
        <v>4528</v>
      </c>
      <c r="C59">
        <v>2950</v>
      </c>
      <c r="D59">
        <v>450</v>
      </c>
      <c r="E59">
        <f t="shared" si="6"/>
        <v>2500</v>
      </c>
      <c r="M59">
        <v>750</v>
      </c>
      <c r="N59">
        <f t="shared" si="2"/>
        <v>0</v>
      </c>
      <c r="O59">
        <f t="shared" si="8"/>
        <v>1750</v>
      </c>
      <c r="P59">
        <f t="shared" si="7"/>
        <v>111350</v>
      </c>
    </row>
    <row r="60" spans="1:16" x14ac:dyDescent="0.25">
      <c r="A60" s="2">
        <v>42489</v>
      </c>
      <c r="B60">
        <v>4528</v>
      </c>
      <c r="C60">
        <v>2950</v>
      </c>
      <c r="D60">
        <v>0</v>
      </c>
      <c r="E60">
        <f t="shared" si="6"/>
        <v>2950</v>
      </c>
      <c r="F60">
        <v>200</v>
      </c>
      <c r="G60">
        <v>200</v>
      </c>
      <c r="H60">
        <v>200</v>
      </c>
      <c r="I60">
        <v>100</v>
      </c>
      <c r="J60">
        <v>200</v>
      </c>
      <c r="K60">
        <v>200</v>
      </c>
      <c r="L60">
        <v>650</v>
      </c>
      <c r="M60">
        <v>2950</v>
      </c>
      <c r="N60">
        <f t="shared" si="2"/>
        <v>0</v>
      </c>
      <c r="O60">
        <f t="shared" si="8"/>
        <v>-1750</v>
      </c>
      <c r="P60">
        <f t="shared" si="7"/>
        <v>114300</v>
      </c>
    </row>
    <row r="61" spans="1:16" x14ac:dyDescent="0.25">
      <c r="A61" s="2">
        <v>42503</v>
      </c>
      <c r="B61">
        <v>4528</v>
      </c>
      <c r="C61">
        <v>2950</v>
      </c>
      <c r="D61">
        <v>450</v>
      </c>
      <c r="E61">
        <f t="shared" si="6"/>
        <v>2500</v>
      </c>
      <c r="M61">
        <v>2950</v>
      </c>
      <c r="N61">
        <f t="shared" si="2"/>
        <v>0</v>
      </c>
      <c r="O61">
        <f t="shared" si="8"/>
        <v>-450</v>
      </c>
      <c r="P61">
        <f t="shared" si="7"/>
        <v>117250</v>
      </c>
    </row>
    <row r="62" spans="1:16" x14ac:dyDescent="0.25">
      <c r="A62" s="2">
        <v>42517</v>
      </c>
      <c r="B62">
        <v>4528</v>
      </c>
      <c r="C62">
        <v>2950</v>
      </c>
      <c r="D62">
        <v>0</v>
      </c>
      <c r="E62">
        <f t="shared" si="6"/>
        <v>2950</v>
      </c>
      <c r="F62">
        <v>200</v>
      </c>
      <c r="G62">
        <v>200</v>
      </c>
      <c r="H62">
        <v>200</v>
      </c>
      <c r="I62">
        <v>100</v>
      </c>
      <c r="J62">
        <v>200</v>
      </c>
      <c r="K62">
        <v>200</v>
      </c>
      <c r="L62">
        <v>650</v>
      </c>
      <c r="M62">
        <v>750</v>
      </c>
      <c r="N62">
        <f t="shared" si="2"/>
        <v>0</v>
      </c>
      <c r="O62">
        <f t="shared" si="8"/>
        <v>450</v>
      </c>
      <c r="P62">
        <f t="shared" si="7"/>
        <v>118000</v>
      </c>
    </row>
    <row r="63" spans="1:16" x14ac:dyDescent="0.25">
      <c r="A63" s="2">
        <v>42531</v>
      </c>
      <c r="B63">
        <v>4528</v>
      </c>
      <c r="C63">
        <v>2950</v>
      </c>
      <c r="D63">
        <v>450</v>
      </c>
      <c r="E63">
        <f t="shared" si="6"/>
        <v>2500</v>
      </c>
      <c r="M63">
        <v>2950</v>
      </c>
      <c r="N63">
        <f t="shared" si="2"/>
        <v>0</v>
      </c>
      <c r="O63">
        <f t="shared" si="8"/>
        <v>-450</v>
      </c>
      <c r="P63">
        <f t="shared" si="7"/>
        <v>120950</v>
      </c>
    </row>
    <row r="64" spans="1:16" x14ac:dyDescent="0.25">
      <c r="A64" s="2">
        <v>42545</v>
      </c>
      <c r="B64">
        <v>4528</v>
      </c>
      <c r="C64">
        <v>2950</v>
      </c>
      <c r="D64">
        <v>0</v>
      </c>
      <c r="E64">
        <f t="shared" si="6"/>
        <v>2950</v>
      </c>
      <c r="F64">
        <v>200</v>
      </c>
      <c r="G64">
        <v>200</v>
      </c>
      <c r="H64">
        <v>200</v>
      </c>
      <c r="I64">
        <v>100</v>
      </c>
      <c r="J64">
        <v>200</v>
      </c>
      <c r="K64">
        <v>200</v>
      </c>
      <c r="L64">
        <v>650</v>
      </c>
      <c r="M64">
        <v>750</v>
      </c>
      <c r="N64">
        <f t="shared" si="2"/>
        <v>0</v>
      </c>
      <c r="O64">
        <f t="shared" si="8"/>
        <v>450</v>
      </c>
      <c r="P64">
        <f t="shared" si="7"/>
        <v>121700</v>
      </c>
    </row>
    <row r="65" spans="1:16" x14ac:dyDescent="0.25">
      <c r="A65" s="2">
        <v>42559</v>
      </c>
      <c r="B65">
        <v>4528</v>
      </c>
      <c r="C65">
        <v>2950</v>
      </c>
      <c r="D65">
        <v>450</v>
      </c>
      <c r="E65">
        <f t="shared" si="6"/>
        <v>2500</v>
      </c>
      <c r="M65">
        <v>2950</v>
      </c>
      <c r="N65">
        <f t="shared" si="2"/>
        <v>0</v>
      </c>
      <c r="O65">
        <f t="shared" si="8"/>
        <v>-450</v>
      </c>
      <c r="P65">
        <f t="shared" si="7"/>
        <v>124650</v>
      </c>
    </row>
    <row r="66" spans="1:16" x14ac:dyDescent="0.25">
      <c r="A66" s="2">
        <v>42573</v>
      </c>
      <c r="B66">
        <v>4528</v>
      </c>
      <c r="C66">
        <v>2950</v>
      </c>
      <c r="D66">
        <v>0</v>
      </c>
      <c r="E66">
        <f t="shared" si="6"/>
        <v>2950</v>
      </c>
      <c r="F66">
        <v>200</v>
      </c>
      <c r="G66">
        <v>200</v>
      </c>
      <c r="H66">
        <v>200</v>
      </c>
      <c r="I66">
        <v>100</v>
      </c>
      <c r="J66">
        <v>200</v>
      </c>
      <c r="K66">
        <v>200</v>
      </c>
      <c r="L66">
        <v>650</v>
      </c>
      <c r="M66">
        <v>750</v>
      </c>
      <c r="N66">
        <f t="shared" si="2"/>
        <v>0</v>
      </c>
      <c r="O66">
        <f t="shared" si="8"/>
        <v>450</v>
      </c>
      <c r="P66">
        <f t="shared" si="7"/>
        <v>125400</v>
      </c>
    </row>
    <row r="67" spans="1:16" x14ac:dyDescent="0.25">
      <c r="A67" s="2">
        <v>42587</v>
      </c>
      <c r="B67">
        <v>4528</v>
      </c>
      <c r="C67">
        <v>2950</v>
      </c>
      <c r="D67">
        <v>0</v>
      </c>
      <c r="E67">
        <f t="shared" si="6"/>
        <v>2950</v>
      </c>
      <c r="M67">
        <v>2950</v>
      </c>
      <c r="N67">
        <f t="shared" si="2"/>
        <v>0</v>
      </c>
      <c r="O67">
        <f t="shared" si="8"/>
        <v>0</v>
      </c>
      <c r="P67">
        <f t="shared" si="7"/>
        <v>128350</v>
      </c>
    </row>
    <row r="68" spans="1:16" x14ac:dyDescent="0.25">
      <c r="A68" s="2">
        <v>42601</v>
      </c>
      <c r="B68">
        <v>4528</v>
      </c>
      <c r="C68">
        <v>2950</v>
      </c>
      <c r="D68">
        <v>-20250</v>
      </c>
      <c r="E68">
        <f t="shared" si="6"/>
        <v>23200</v>
      </c>
      <c r="F68">
        <v>200</v>
      </c>
      <c r="G68">
        <v>200</v>
      </c>
      <c r="H68">
        <v>200</v>
      </c>
      <c r="I68">
        <v>100</v>
      </c>
      <c r="J68">
        <v>200</v>
      </c>
      <c r="K68">
        <v>200</v>
      </c>
      <c r="L68">
        <v>650</v>
      </c>
      <c r="M68">
        <v>750</v>
      </c>
      <c r="N68">
        <f t="shared" ref="N68:N83" si="9">SUM(Q68:S68)</f>
        <v>0</v>
      </c>
      <c r="O68">
        <f t="shared" si="8"/>
        <v>20700</v>
      </c>
      <c r="P68">
        <f t="shared" ref="P68:P83" si="10">P67+M68</f>
        <v>129100</v>
      </c>
    </row>
    <row r="69" spans="1:16" x14ac:dyDescent="0.25">
      <c r="A69" s="2">
        <v>42615</v>
      </c>
      <c r="B69">
        <v>4528</v>
      </c>
      <c r="C69">
        <v>2950</v>
      </c>
      <c r="D69">
        <v>-20700</v>
      </c>
      <c r="E69">
        <f t="shared" si="6"/>
        <v>23650</v>
      </c>
      <c r="M69">
        <v>2950</v>
      </c>
      <c r="N69">
        <f t="shared" si="9"/>
        <v>0</v>
      </c>
      <c r="O69">
        <f t="shared" si="8"/>
        <v>20700</v>
      </c>
      <c r="P69">
        <f t="shared" si="10"/>
        <v>132050</v>
      </c>
    </row>
    <row r="70" spans="1:16" x14ac:dyDescent="0.25">
      <c r="A70" s="2">
        <v>42629</v>
      </c>
      <c r="B70">
        <v>4528</v>
      </c>
      <c r="C70">
        <v>2950</v>
      </c>
      <c r="D70">
        <v>-21150</v>
      </c>
      <c r="E70">
        <f t="shared" si="6"/>
        <v>24100</v>
      </c>
      <c r="F70">
        <v>200</v>
      </c>
      <c r="G70">
        <v>200</v>
      </c>
      <c r="H70">
        <v>200</v>
      </c>
      <c r="I70">
        <v>100</v>
      </c>
      <c r="J70">
        <v>200</v>
      </c>
      <c r="K70">
        <v>200</v>
      </c>
      <c r="L70">
        <v>650</v>
      </c>
      <c r="M70">
        <v>2950</v>
      </c>
      <c r="N70">
        <f t="shared" si="9"/>
        <v>0</v>
      </c>
      <c r="O70">
        <f t="shared" si="8"/>
        <v>19400</v>
      </c>
      <c r="P70">
        <f t="shared" si="10"/>
        <v>135000</v>
      </c>
    </row>
    <row r="71" spans="1:16" x14ac:dyDescent="0.25">
      <c r="A71" s="2">
        <v>42643</v>
      </c>
      <c r="B71">
        <v>4528</v>
      </c>
      <c r="C71">
        <v>2950</v>
      </c>
      <c r="D71">
        <v>-21600</v>
      </c>
      <c r="E71">
        <f t="shared" si="6"/>
        <v>24550</v>
      </c>
      <c r="M71">
        <v>750</v>
      </c>
      <c r="N71">
        <f t="shared" si="9"/>
        <v>0</v>
      </c>
      <c r="O71">
        <f t="shared" si="8"/>
        <v>23800</v>
      </c>
      <c r="P71">
        <f t="shared" si="10"/>
        <v>135750</v>
      </c>
    </row>
    <row r="72" spans="1:16" x14ac:dyDescent="0.25">
      <c r="A72" s="2">
        <v>42657</v>
      </c>
      <c r="B72">
        <v>4528</v>
      </c>
      <c r="C72">
        <v>2950</v>
      </c>
      <c r="D72">
        <v>-22050</v>
      </c>
      <c r="E72">
        <f t="shared" si="6"/>
        <v>25000</v>
      </c>
      <c r="F72">
        <v>200</v>
      </c>
      <c r="G72">
        <v>200</v>
      </c>
      <c r="H72">
        <v>200</v>
      </c>
      <c r="I72">
        <v>100</v>
      </c>
      <c r="J72">
        <v>200</v>
      </c>
      <c r="K72">
        <v>200</v>
      </c>
      <c r="L72">
        <v>650</v>
      </c>
      <c r="M72">
        <v>2950</v>
      </c>
      <c r="N72">
        <f t="shared" si="9"/>
        <v>0</v>
      </c>
      <c r="O72">
        <f t="shared" si="8"/>
        <v>20300</v>
      </c>
      <c r="P72">
        <f t="shared" si="10"/>
        <v>138700</v>
      </c>
    </row>
    <row r="73" spans="1:16" x14ac:dyDescent="0.25">
      <c r="A73" s="2">
        <v>42671</v>
      </c>
      <c r="B73">
        <v>4528</v>
      </c>
      <c r="C73">
        <v>2950</v>
      </c>
      <c r="D73">
        <v>-22500</v>
      </c>
      <c r="E73">
        <f t="shared" si="6"/>
        <v>25450</v>
      </c>
      <c r="M73">
        <v>750</v>
      </c>
      <c r="N73">
        <f t="shared" si="9"/>
        <v>0</v>
      </c>
      <c r="O73">
        <f t="shared" si="8"/>
        <v>24700</v>
      </c>
      <c r="P73">
        <f t="shared" si="10"/>
        <v>139450</v>
      </c>
    </row>
    <row r="74" spans="1:16" x14ac:dyDescent="0.25">
      <c r="A74" s="2">
        <v>42685</v>
      </c>
      <c r="B74">
        <v>4528</v>
      </c>
      <c r="C74">
        <v>2950</v>
      </c>
      <c r="D74">
        <v>-22950</v>
      </c>
      <c r="E74">
        <f t="shared" si="6"/>
        <v>25900</v>
      </c>
      <c r="F74">
        <v>200</v>
      </c>
      <c r="G74">
        <v>200</v>
      </c>
      <c r="H74">
        <v>200</v>
      </c>
      <c r="I74">
        <v>100</v>
      </c>
      <c r="J74">
        <v>200</v>
      </c>
      <c r="K74">
        <v>200</v>
      </c>
      <c r="L74">
        <v>650</v>
      </c>
      <c r="M74">
        <v>2950</v>
      </c>
      <c r="N74">
        <f t="shared" si="9"/>
        <v>0</v>
      </c>
      <c r="O74">
        <f t="shared" si="8"/>
        <v>21200</v>
      </c>
      <c r="P74">
        <f t="shared" si="10"/>
        <v>142400</v>
      </c>
    </row>
    <row r="75" spans="1:16" x14ac:dyDescent="0.25">
      <c r="A75" s="2">
        <v>42699</v>
      </c>
      <c r="B75">
        <v>4528</v>
      </c>
      <c r="C75">
        <v>2950</v>
      </c>
      <c r="D75">
        <v>-23400</v>
      </c>
      <c r="E75">
        <f t="shared" si="6"/>
        <v>26350</v>
      </c>
      <c r="M75">
        <v>750</v>
      </c>
      <c r="N75">
        <f t="shared" si="9"/>
        <v>0</v>
      </c>
      <c r="O75">
        <f t="shared" si="8"/>
        <v>25600</v>
      </c>
      <c r="P75">
        <f t="shared" si="10"/>
        <v>143150</v>
      </c>
    </row>
    <row r="76" spans="1:16" x14ac:dyDescent="0.25">
      <c r="A76" s="2">
        <v>42713</v>
      </c>
      <c r="B76">
        <v>4528</v>
      </c>
      <c r="C76">
        <v>2950</v>
      </c>
      <c r="D76">
        <v>-23850</v>
      </c>
      <c r="E76">
        <f t="shared" si="6"/>
        <v>26800</v>
      </c>
      <c r="F76">
        <v>200</v>
      </c>
      <c r="G76">
        <v>200</v>
      </c>
      <c r="H76">
        <v>200</v>
      </c>
      <c r="I76">
        <v>100</v>
      </c>
      <c r="J76">
        <v>200</v>
      </c>
      <c r="K76">
        <v>200</v>
      </c>
      <c r="L76">
        <v>650</v>
      </c>
      <c r="M76">
        <v>2950</v>
      </c>
      <c r="N76">
        <f t="shared" si="9"/>
        <v>0</v>
      </c>
      <c r="O76">
        <f t="shared" si="8"/>
        <v>22100</v>
      </c>
      <c r="P76">
        <f t="shared" si="10"/>
        <v>146100</v>
      </c>
    </row>
    <row r="77" spans="1:16" x14ac:dyDescent="0.25">
      <c r="A77" s="2">
        <v>42727</v>
      </c>
      <c r="B77">
        <v>4528</v>
      </c>
      <c r="C77">
        <v>2950</v>
      </c>
      <c r="D77">
        <v>-24300</v>
      </c>
      <c r="E77">
        <f t="shared" si="6"/>
        <v>27250</v>
      </c>
      <c r="M77">
        <v>750</v>
      </c>
      <c r="N77">
        <f t="shared" si="9"/>
        <v>0</v>
      </c>
      <c r="O77">
        <f t="shared" ref="O77:O83" si="11">E77-SUM(F77:M77)</f>
        <v>26500</v>
      </c>
      <c r="P77">
        <f t="shared" si="10"/>
        <v>146850</v>
      </c>
    </row>
    <row r="78" spans="1:16" x14ac:dyDescent="0.25">
      <c r="A78" s="2">
        <v>42741</v>
      </c>
      <c r="B78">
        <v>4528</v>
      </c>
      <c r="C78">
        <v>2950</v>
      </c>
      <c r="D78">
        <v>-24750</v>
      </c>
      <c r="E78">
        <f t="shared" si="6"/>
        <v>27700</v>
      </c>
      <c r="F78">
        <v>200</v>
      </c>
      <c r="G78">
        <v>200</v>
      </c>
      <c r="H78">
        <v>200</v>
      </c>
      <c r="I78">
        <v>100</v>
      </c>
      <c r="J78">
        <v>200</v>
      </c>
      <c r="K78">
        <v>200</v>
      </c>
      <c r="L78">
        <v>650</v>
      </c>
      <c r="M78">
        <v>2950</v>
      </c>
      <c r="N78">
        <f t="shared" si="9"/>
        <v>0</v>
      </c>
      <c r="O78">
        <f t="shared" si="11"/>
        <v>23000</v>
      </c>
      <c r="P78">
        <f t="shared" si="10"/>
        <v>149800</v>
      </c>
    </row>
    <row r="79" spans="1:16" x14ac:dyDescent="0.25">
      <c r="A79" s="2">
        <v>42755</v>
      </c>
      <c r="B79">
        <v>4528</v>
      </c>
      <c r="C79">
        <v>2950</v>
      </c>
      <c r="D79">
        <v>-25200</v>
      </c>
      <c r="E79">
        <f t="shared" si="6"/>
        <v>28150</v>
      </c>
      <c r="M79">
        <v>750</v>
      </c>
      <c r="N79">
        <f t="shared" si="9"/>
        <v>0</v>
      </c>
      <c r="O79">
        <f>E79-SUM(F79:M79)</f>
        <v>27400</v>
      </c>
      <c r="P79">
        <f t="shared" si="10"/>
        <v>150550</v>
      </c>
    </row>
    <row r="80" spans="1:16" x14ac:dyDescent="0.25">
      <c r="A80" s="2">
        <v>42769</v>
      </c>
      <c r="B80">
        <v>4528</v>
      </c>
      <c r="C80">
        <v>2950</v>
      </c>
      <c r="D80">
        <v>-25650</v>
      </c>
      <c r="E80">
        <f t="shared" si="6"/>
        <v>28600</v>
      </c>
      <c r="F80">
        <v>200</v>
      </c>
      <c r="G80">
        <v>200</v>
      </c>
      <c r="H80">
        <v>200</v>
      </c>
      <c r="I80">
        <v>100</v>
      </c>
      <c r="J80">
        <v>200</v>
      </c>
      <c r="K80">
        <v>200</v>
      </c>
      <c r="L80">
        <v>650</v>
      </c>
      <c r="M80">
        <v>750</v>
      </c>
      <c r="N80">
        <f t="shared" si="9"/>
        <v>0</v>
      </c>
      <c r="O80">
        <f t="shared" si="11"/>
        <v>26100</v>
      </c>
      <c r="P80">
        <f t="shared" si="10"/>
        <v>151300</v>
      </c>
    </row>
    <row r="81" spans="1:16" x14ac:dyDescent="0.25">
      <c r="A81" s="2">
        <v>42783</v>
      </c>
      <c r="B81">
        <v>4528</v>
      </c>
      <c r="C81">
        <v>2950</v>
      </c>
      <c r="D81">
        <v>-26100</v>
      </c>
      <c r="E81">
        <f t="shared" si="6"/>
        <v>29050</v>
      </c>
      <c r="M81">
        <v>2950</v>
      </c>
      <c r="N81">
        <f t="shared" si="9"/>
        <v>0</v>
      </c>
      <c r="O81">
        <f t="shared" si="11"/>
        <v>26100</v>
      </c>
      <c r="P81">
        <f t="shared" si="10"/>
        <v>154250</v>
      </c>
    </row>
    <row r="82" spans="1:16" x14ac:dyDescent="0.25">
      <c r="A82" s="2">
        <v>42797</v>
      </c>
      <c r="B82">
        <v>4528</v>
      </c>
      <c r="C82">
        <v>2950</v>
      </c>
      <c r="D82">
        <v>-26550</v>
      </c>
      <c r="E82">
        <f t="shared" si="6"/>
        <v>29500</v>
      </c>
      <c r="F82">
        <v>200</v>
      </c>
      <c r="G82">
        <v>200</v>
      </c>
      <c r="H82">
        <v>200</v>
      </c>
      <c r="I82">
        <v>100</v>
      </c>
      <c r="J82">
        <v>200</v>
      </c>
      <c r="K82">
        <v>200</v>
      </c>
      <c r="L82">
        <v>650</v>
      </c>
      <c r="M82">
        <v>750</v>
      </c>
      <c r="N82">
        <f t="shared" si="9"/>
        <v>0</v>
      </c>
      <c r="O82">
        <f t="shared" si="11"/>
        <v>27000</v>
      </c>
      <c r="P82">
        <f t="shared" si="10"/>
        <v>155000</v>
      </c>
    </row>
    <row r="83" spans="1:16" x14ac:dyDescent="0.25">
      <c r="A83" s="2">
        <v>42811</v>
      </c>
      <c r="B83">
        <v>4528</v>
      </c>
      <c r="C83">
        <v>2950</v>
      </c>
      <c r="D83">
        <v>-27000</v>
      </c>
      <c r="E83">
        <f t="shared" si="6"/>
        <v>29950</v>
      </c>
      <c r="M83">
        <v>2950</v>
      </c>
      <c r="N83">
        <f t="shared" si="9"/>
        <v>0</v>
      </c>
      <c r="O83">
        <f t="shared" si="11"/>
        <v>27000</v>
      </c>
      <c r="P83">
        <f t="shared" si="10"/>
        <v>157950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15" zoomScale="115" zoomScaleNormal="115" zoomScalePageLayoutView="115" workbookViewId="0">
      <selection activeCell="C17" sqref="C17"/>
    </sheetView>
  </sheetViews>
  <sheetFormatPr defaultColWidth="8.85546875" defaultRowHeight="15" x14ac:dyDescent="0.25"/>
  <cols>
    <col min="1" max="1" width="12" customWidth="1"/>
    <col min="2" max="2" width="9.85546875" style="37" bestFit="1" customWidth="1"/>
    <col min="5" max="5" width="16.42578125" customWidth="1"/>
    <col min="9" max="9" width="10.140625" customWidth="1"/>
  </cols>
  <sheetData>
    <row r="1" spans="1:15" x14ac:dyDescent="0.25">
      <c r="A1" s="14" t="s">
        <v>41</v>
      </c>
      <c r="B1" s="34">
        <v>6237</v>
      </c>
      <c r="C1">
        <f>SUM(B1:B2)</f>
        <v>12530</v>
      </c>
    </row>
    <row r="2" spans="1:15" x14ac:dyDescent="0.25">
      <c r="A2" s="14" t="s">
        <v>40</v>
      </c>
      <c r="B2" s="34">
        <f>6518-225</f>
        <v>6293</v>
      </c>
    </row>
    <row r="3" spans="1:15" x14ac:dyDescent="0.25">
      <c r="A3" s="15" t="s">
        <v>48</v>
      </c>
      <c r="B3" s="35">
        <v>12530</v>
      </c>
      <c r="I3" s="13"/>
      <c r="L3" s="13"/>
      <c r="M3">
        <v>3385</v>
      </c>
      <c r="N3">
        <f>M3*2</f>
        <v>6770</v>
      </c>
      <c r="O3" s="13" t="s">
        <v>54</v>
      </c>
    </row>
    <row r="4" spans="1:15" x14ac:dyDescent="0.25">
      <c r="A4" s="19" t="s">
        <v>42</v>
      </c>
      <c r="B4" s="36">
        <v>0</v>
      </c>
      <c r="C4" s="19" t="s">
        <v>49</v>
      </c>
      <c r="D4" s="19"/>
      <c r="E4" s="19">
        <v>160.25</v>
      </c>
      <c r="F4" s="19" t="s">
        <v>50</v>
      </c>
      <c r="G4" s="19"/>
      <c r="N4">
        <v>300</v>
      </c>
      <c r="O4" t="s">
        <v>55</v>
      </c>
    </row>
    <row r="5" spans="1:15" x14ac:dyDescent="0.25">
      <c r="B5" s="37">
        <f>SUM(B3:B4)</f>
        <v>12530</v>
      </c>
      <c r="N5" s="1">
        <f>SUM(N3:N4)</f>
        <v>7070</v>
      </c>
      <c r="O5" t="s">
        <v>56</v>
      </c>
    </row>
    <row r="6" spans="1:15" x14ac:dyDescent="0.25">
      <c r="C6" s="1" t="s">
        <v>28</v>
      </c>
      <c r="N6">
        <f>-1227</f>
        <v>-1227</v>
      </c>
      <c r="O6" t="s">
        <v>57</v>
      </c>
    </row>
    <row r="7" spans="1:15" x14ac:dyDescent="0.25">
      <c r="A7" s="24" t="s">
        <v>70</v>
      </c>
      <c r="B7" s="38"/>
      <c r="C7" s="24">
        <v>12530</v>
      </c>
      <c r="N7">
        <f>SUM(N5:N6)</f>
        <v>5843</v>
      </c>
      <c r="O7" t="s">
        <v>53</v>
      </c>
    </row>
    <row r="8" spans="1:15" s="15" customFormat="1" x14ac:dyDescent="0.25">
      <c r="A8" s="15" t="s">
        <v>43</v>
      </c>
      <c r="B8" s="39">
        <v>500</v>
      </c>
    </row>
    <row r="9" spans="1:15" s="15" customFormat="1" x14ac:dyDescent="0.25">
      <c r="A9" s="15" t="s">
        <v>16</v>
      </c>
      <c r="B9" s="39">
        <v>500</v>
      </c>
      <c r="C9" s="17">
        <f>B5-SUM(B8:B9)</f>
        <v>11530</v>
      </c>
      <c r="E9" s="167"/>
      <c r="F9" s="167"/>
    </row>
    <row r="10" spans="1:15" x14ac:dyDescent="0.25">
      <c r="A10" t="s">
        <v>44</v>
      </c>
      <c r="B10" s="39">
        <v>3300</v>
      </c>
      <c r="C10" s="18">
        <f>B5-SUM(B8:B10)</f>
        <v>8230</v>
      </c>
      <c r="D10" t="s">
        <v>51</v>
      </c>
      <c r="E10" s="20">
        <v>41598</v>
      </c>
    </row>
    <row r="11" spans="1:15" x14ac:dyDescent="0.25">
      <c r="A11" t="s">
        <v>45</v>
      </c>
      <c r="B11" s="39">
        <v>4600</v>
      </c>
      <c r="C11" s="18">
        <f>B5-SUM(B8:B11)</f>
        <v>3630</v>
      </c>
      <c r="D11" t="s">
        <v>51</v>
      </c>
      <c r="E11" s="20">
        <v>41635</v>
      </c>
    </row>
    <row r="12" spans="1:15" x14ac:dyDescent="0.25">
      <c r="A12" t="s">
        <v>46</v>
      </c>
      <c r="B12" s="39">
        <v>3630</v>
      </c>
      <c r="C12" s="18">
        <f>B5-SUM(B8:B12)</f>
        <v>0</v>
      </c>
      <c r="D12" s="16"/>
      <c r="E12" s="30">
        <v>41662</v>
      </c>
    </row>
    <row r="13" spans="1:15" x14ac:dyDescent="0.25">
      <c r="A13" t="s">
        <v>47</v>
      </c>
      <c r="B13" s="39"/>
      <c r="C13" s="17">
        <f>B5-SUM(B8:B13)</f>
        <v>0</v>
      </c>
      <c r="E13" s="20" t="s">
        <v>94</v>
      </c>
    </row>
    <row r="14" spans="1:15" x14ac:dyDescent="0.25">
      <c r="C14" s="17"/>
      <c r="E14" s="20"/>
    </row>
    <row r="15" spans="1:15" x14ac:dyDescent="0.25">
      <c r="C15" s="17" t="s">
        <v>28</v>
      </c>
      <c r="E15" s="20"/>
    </row>
    <row r="16" spans="1:15" x14ac:dyDescent="0.25">
      <c r="A16" s="24" t="s">
        <v>71</v>
      </c>
      <c r="B16" s="38"/>
      <c r="C16" s="25">
        <v>1450</v>
      </c>
      <c r="E16" s="20"/>
    </row>
    <row r="17" spans="1:5" x14ac:dyDescent="0.25">
      <c r="A17" s="32" t="s">
        <v>72</v>
      </c>
      <c r="B17" s="40"/>
      <c r="C17" s="33">
        <v>500</v>
      </c>
      <c r="E17" s="20"/>
    </row>
    <row r="18" spans="1:5" x14ac:dyDescent="0.25">
      <c r="A18" s="32" t="s">
        <v>73</v>
      </c>
      <c r="B18" s="40"/>
      <c r="C18" s="33">
        <v>140</v>
      </c>
      <c r="E18" s="20"/>
    </row>
    <row r="19" spans="1:5" x14ac:dyDescent="0.25">
      <c r="A19" s="32" t="s">
        <v>74</v>
      </c>
      <c r="B19" s="40" t="s">
        <v>75</v>
      </c>
      <c r="C19" s="33">
        <v>250</v>
      </c>
      <c r="E19" s="20"/>
    </row>
    <row r="20" spans="1:5" x14ac:dyDescent="0.25">
      <c r="A20" s="32" t="s">
        <v>95</v>
      </c>
      <c r="B20" s="40" t="s">
        <v>91</v>
      </c>
      <c r="C20" s="33">
        <v>200</v>
      </c>
      <c r="E20" s="20"/>
    </row>
    <row r="21" spans="1:5" x14ac:dyDescent="0.25">
      <c r="A21" s="5" t="s">
        <v>97</v>
      </c>
      <c r="B21" s="39">
        <v>41684</v>
      </c>
      <c r="C21" s="18">
        <v>360</v>
      </c>
      <c r="E21" s="20"/>
    </row>
    <row r="22" spans="1:5" x14ac:dyDescent="0.25">
      <c r="A22" s="4"/>
      <c r="C22" s="17"/>
      <c r="E22" s="20"/>
    </row>
    <row r="23" spans="1:5" x14ac:dyDescent="0.25">
      <c r="C23" s="3"/>
    </row>
    <row r="24" spans="1:5" x14ac:dyDescent="0.25">
      <c r="A24" s="24" t="s">
        <v>69</v>
      </c>
      <c r="B24" s="41"/>
      <c r="C24" s="29">
        <v>12500</v>
      </c>
    </row>
    <row r="25" spans="1:5" x14ac:dyDescent="0.25">
      <c r="A25" t="s">
        <v>89</v>
      </c>
      <c r="C25" s="31">
        <v>1200</v>
      </c>
    </row>
    <row r="26" spans="1:5" x14ac:dyDescent="0.25">
      <c r="A26" t="s">
        <v>90</v>
      </c>
      <c r="B26" s="37">
        <v>41684</v>
      </c>
      <c r="C26" s="31">
        <v>800</v>
      </c>
    </row>
    <row r="27" spans="1:5" x14ac:dyDescent="0.25">
      <c r="C27" s="28"/>
    </row>
    <row r="28" spans="1:5" x14ac:dyDescent="0.25">
      <c r="C28" s="28">
        <v>0</v>
      </c>
    </row>
    <row r="29" spans="1:5" x14ac:dyDescent="0.25">
      <c r="C29" s="3">
        <f>C24-SUM(C25:C28)</f>
        <v>10500</v>
      </c>
    </row>
  </sheetData>
  <mergeCells count="1">
    <mergeCell ref="E9:F9"/>
  </mergeCell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13" workbookViewId="0">
      <selection activeCell="C32" sqref="C32"/>
    </sheetView>
  </sheetViews>
  <sheetFormatPr defaultColWidth="8.85546875" defaultRowHeight="15" x14ac:dyDescent="0.25"/>
  <cols>
    <col min="2" max="2" width="21.85546875" customWidth="1"/>
    <col min="7" max="7" width="8.85546875" customWidth="1"/>
  </cols>
  <sheetData>
    <row r="1" spans="1:8" ht="26.25" x14ac:dyDescent="0.4">
      <c r="A1" s="168" t="s">
        <v>0</v>
      </c>
      <c r="B1" s="168"/>
      <c r="C1" s="168"/>
      <c r="D1" s="168"/>
      <c r="E1" s="168"/>
    </row>
    <row r="2" spans="1:8" ht="18" customHeight="1" x14ac:dyDescent="0.4">
      <c r="A2" s="11" t="s">
        <v>18</v>
      </c>
      <c r="B2" s="8" t="s">
        <v>34</v>
      </c>
      <c r="C2" s="8">
        <v>2254</v>
      </c>
      <c r="D2" s="22" t="s">
        <v>64</v>
      </c>
      <c r="E2" s="21"/>
    </row>
    <row r="3" spans="1:8" x14ac:dyDescent="0.25">
      <c r="A3" t="s">
        <v>1</v>
      </c>
      <c r="B3" t="s">
        <v>2</v>
      </c>
      <c r="C3" s="7">
        <v>60</v>
      </c>
    </row>
    <row r="4" spans="1:8" x14ac:dyDescent="0.25">
      <c r="A4" t="s">
        <v>3</v>
      </c>
      <c r="B4" t="s">
        <v>4</v>
      </c>
      <c r="C4" s="7">
        <v>0</v>
      </c>
    </row>
    <row r="5" spans="1:8" x14ac:dyDescent="0.25">
      <c r="B5" t="s">
        <v>29</v>
      </c>
      <c r="C5" s="7">
        <v>0</v>
      </c>
    </row>
    <row r="6" spans="1:8" x14ac:dyDescent="0.25">
      <c r="A6" t="s">
        <v>5</v>
      </c>
      <c r="B6" t="s">
        <v>6</v>
      </c>
      <c r="C6" s="7">
        <v>38</v>
      </c>
      <c r="D6" t="s">
        <v>36</v>
      </c>
    </row>
    <row r="7" spans="1:8" x14ac:dyDescent="0.25">
      <c r="A7" t="s">
        <v>7</v>
      </c>
      <c r="B7" t="s">
        <v>8</v>
      </c>
      <c r="C7" s="7">
        <v>149</v>
      </c>
    </row>
    <row r="8" spans="1:8" x14ac:dyDescent="0.25">
      <c r="A8" t="s">
        <v>7</v>
      </c>
      <c r="B8" t="s">
        <v>9</v>
      </c>
      <c r="C8" s="7">
        <v>111</v>
      </c>
    </row>
    <row r="9" spans="1:8" x14ac:dyDescent="0.25">
      <c r="A9" t="s">
        <v>10</v>
      </c>
      <c r="B9" t="s">
        <v>11</v>
      </c>
      <c r="C9" s="7">
        <v>180</v>
      </c>
    </row>
    <row r="10" spans="1:8" x14ac:dyDescent="0.25">
      <c r="A10" t="s">
        <v>12</v>
      </c>
      <c r="B10" t="s">
        <v>39</v>
      </c>
      <c r="C10" s="7">
        <v>108</v>
      </c>
    </row>
    <row r="11" spans="1:8" x14ac:dyDescent="0.25">
      <c r="A11" t="s">
        <v>13</v>
      </c>
      <c r="B11" t="s">
        <v>14</v>
      </c>
      <c r="C11" s="7">
        <v>13</v>
      </c>
    </row>
    <row r="12" spans="1:8" x14ac:dyDescent="0.25">
      <c r="A12" t="s">
        <v>15</v>
      </c>
      <c r="B12" t="s">
        <v>16</v>
      </c>
      <c r="C12" s="7">
        <v>0</v>
      </c>
      <c r="E12" s="8" t="s">
        <v>37</v>
      </c>
      <c r="F12" s="9"/>
    </row>
    <row r="13" spans="1:8" x14ac:dyDescent="0.25">
      <c r="A13" t="s">
        <v>7</v>
      </c>
      <c r="B13" t="s">
        <v>31</v>
      </c>
      <c r="C13" s="7">
        <v>0</v>
      </c>
      <c r="E13" s="9"/>
      <c r="F13" s="9">
        <f>SUM(C3:C12)</f>
        <v>659</v>
      </c>
    </row>
    <row r="14" spans="1:8" x14ac:dyDescent="0.25">
      <c r="A14" t="s">
        <v>18</v>
      </c>
      <c r="B14" t="s">
        <v>17</v>
      </c>
      <c r="C14" s="7">
        <v>1200</v>
      </c>
    </row>
    <row r="15" spans="1:8" x14ac:dyDescent="0.25">
      <c r="A15" t="s">
        <v>7</v>
      </c>
      <c r="B15" t="s">
        <v>38</v>
      </c>
      <c r="C15" s="7">
        <v>58</v>
      </c>
    </row>
    <row r="16" spans="1:8" x14ac:dyDescent="0.25">
      <c r="A16" t="s">
        <v>18</v>
      </c>
      <c r="B16" t="s">
        <v>19</v>
      </c>
      <c r="C16" s="7">
        <v>30</v>
      </c>
      <c r="H16" t="s">
        <v>59</v>
      </c>
    </row>
    <row r="17" spans="1:3" x14ac:dyDescent="0.25">
      <c r="B17" t="s">
        <v>58</v>
      </c>
      <c r="C17" s="7">
        <v>300</v>
      </c>
    </row>
    <row r="18" spans="1:3" x14ac:dyDescent="0.25">
      <c r="A18" t="s">
        <v>7</v>
      </c>
      <c r="B18" t="s">
        <v>32</v>
      </c>
      <c r="C18" s="7">
        <v>0</v>
      </c>
    </row>
    <row r="19" spans="1:3" x14ac:dyDescent="0.25">
      <c r="C19" s="1">
        <f>SUM(C3:C18)</f>
        <v>2247</v>
      </c>
    </row>
    <row r="20" spans="1:3" x14ac:dyDescent="0.25">
      <c r="B20" t="s">
        <v>20</v>
      </c>
      <c r="C20">
        <f>C2-C19</f>
        <v>7</v>
      </c>
    </row>
    <row r="23" spans="1:3" x14ac:dyDescent="0.25">
      <c r="A23" s="169" t="s">
        <v>35</v>
      </c>
      <c r="B23" s="169"/>
      <c r="C23" s="169"/>
    </row>
    <row r="24" spans="1:3" x14ac:dyDescent="0.25">
      <c r="B24" s="4" t="s">
        <v>52</v>
      </c>
      <c r="C24" s="6">
        <v>0</v>
      </c>
    </row>
    <row r="25" spans="1:3" x14ac:dyDescent="0.25">
      <c r="B25" s="4" t="s">
        <v>21</v>
      </c>
      <c r="C25" s="6">
        <v>200</v>
      </c>
    </row>
    <row r="26" spans="1:3" x14ac:dyDescent="0.25">
      <c r="B26" s="4" t="s">
        <v>33</v>
      </c>
      <c r="C26" s="6">
        <v>100</v>
      </c>
    </row>
    <row r="27" spans="1:3" x14ac:dyDescent="0.25">
      <c r="B27" s="4" t="s">
        <v>22</v>
      </c>
      <c r="C27" s="6">
        <v>200</v>
      </c>
    </row>
    <row r="28" spans="1:3" x14ac:dyDescent="0.25">
      <c r="B28" s="4" t="s">
        <v>23</v>
      </c>
      <c r="C28" s="6">
        <v>200</v>
      </c>
    </row>
    <row r="29" spans="1:3" x14ac:dyDescent="0.25">
      <c r="B29" s="4" t="s">
        <v>24</v>
      </c>
      <c r="C29" s="6">
        <v>200</v>
      </c>
    </row>
    <row r="30" spans="1:3" x14ac:dyDescent="0.25">
      <c r="B30" s="4" t="s">
        <v>25</v>
      </c>
      <c r="C30" s="6">
        <v>200</v>
      </c>
    </row>
    <row r="31" spans="1:3" x14ac:dyDescent="0.25">
      <c r="B31" s="4" t="s">
        <v>60</v>
      </c>
      <c r="C31" s="6">
        <v>100</v>
      </c>
    </row>
    <row r="32" spans="1:3" x14ac:dyDescent="0.25">
      <c r="B32" s="4" t="s">
        <v>26</v>
      </c>
      <c r="C32" s="6">
        <v>650</v>
      </c>
    </row>
    <row r="33" spans="2:5" x14ac:dyDescent="0.25">
      <c r="C33" s="1">
        <f>SUM(C24:C32)</f>
        <v>1850</v>
      </c>
    </row>
    <row r="34" spans="2:5" x14ac:dyDescent="0.25">
      <c r="B34" s="4"/>
      <c r="C34" s="10"/>
      <c r="D34">
        <v>96350</v>
      </c>
      <c r="E34" t="s">
        <v>63</v>
      </c>
    </row>
    <row r="35" spans="2:5" x14ac:dyDescent="0.25">
      <c r="B35" s="4" t="s">
        <v>61</v>
      </c>
      <c r="C35" s="1">
        <f>SUM(C19+C33)</f>
        <v>4097</v>
      </c>
      <c r="D35">
        <f>C35*12</f>
        <v>49164</v>
      </c>
      <c r="E35" t="s">
        <v>62</v>
      </c>
    </row>
    <row r="36" spans="2:5" x14ac:dyDescent="0.25">
      <c r="D36" s="23">
        <f>D34-D35</f>
        <v>47186</v>
      </c>
      <c r="E36" t="s">
        <v>65</v>
      </c>
    </row>
    <row r="37" spans="2:5" x14ac:dyDescent="0.25">
      <c r="D37">
        <f>D36/12</f>
        <v>3932.1666666666665</v>
      </c>
      <c r="E37" t="s">
        <v>66</v>
      </c>
    </row>
    <row r="38" spans="2:5" x14ac:dyDescent="0.25">
      <c r="D38">
        <f>D37-950</f>
        <v>2982.1666666666665</v>
      </c>
      <c r="E38" t="s">
        <v>67</v>
      </c>
    </row>
    <row r="39" spans="2:5" x14ac:dyDescent="0.25">
      <c r="D39">
        <f>D38-500</f>
        <v>2482.1666666666665</v>
      </c>
      <c r="E39" t="s">
        <v>68</v>
      </c>
    </row>
  </sheetData>
  <mergeCells count="2">
    <mergeCell ref="A1:E1"/>
    <mergeCell ref="A23:C23"/>
  </mergeCells>
  <pageMargins left="0.7" right="0.7" top="0.75" bottom="0.75" header="0.3" footer="0.3"/>
  <pageSetup orientation="portrait" horizontalDpi="1200" verticalDpi="12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P51" sqref="P51"/>
    </sheetView>
  </sheetViews>
  <sheetFormatPr defaultColWidth="8.85546875" defaultRowHeight="15" x14ac:dyDescent="0.25"/>
  <cols>
    <col min="1" max="1" width="16" customWidth="1"/>
    <col min="3" max="3" width="12.42578125" customWidth="1"/>
  </cols>
  <sheetData>
    <row r="1" spans="1:8" s="12" customFormat="1" x14ac:dyDescent="0.25">
      <c r="A1" s="12" t="s">
        <v>118</v>
      </c>
      <c r="B1" s="12">
        <v>140</v>
      </c>
    </row>
    <row r="3" spans="1:8" x14ac:dyDescent="0.25">
      <c r="A3" t="s">
        <v>115</v>
      </c>
      <c r="B3">
        <v>0</v>
      </c>
      <c r="C3">
        <v>3</v>
      </c>
      <c r="D3">
        <v>310</v>
      </c>
    </row>
    <row r="4" spans="1:8" x14ac:dyDescent="0.25">
      <c r="A4" t="s">
        <v>104</v>
      </c>
      <c r="B4">
        <v>0</v>
      </c>
      <c r="C4">
        <v>3</v>
      </c>
      <c r="D4">
        <v>308</v>
      </c>
      <c r="G4">
        <v>188</v>
      </c>
    </row>
    <row r="5" spans="1:8" x14ac:dyDescent="0.25">
      <c r="A5" t="s">
        <v>119</v>
      </c>
      <c r="B5" s="16">
        <v>52</v>
      </c>
      <c r="C5">
        <v>6</v>
      </c>
      <c r="D5">
        <v>308</v>
      </c>
      <c r="G5">
        <v>163</v>
      </c>
    </row>
    <row r="6" spans="1:8" x14ac:dyDescent="0.25">
      <c r="A6" t="s">
        <v>105</v>
      </c>
      <c r="B6" s="16">
        <v>0</v>
      </c>
      <c r="D6">
        <v>238</v>
      </c>
      <c r="G6">
        <v>253</v>
      </c>
    </row>
    <row r="7" spans="1:8" x14ac:dyDescent="0.25">
      <c r="A7" t="s">
        <v>120</v>
      </c>
      <c r="B7">
        <v>0</v>
      </c>
      <c r="C7" t="s">
        <v>49</v>
      </c>
    </row>
    <row r="8" spans="1:8" x14ac:dyDescent="0.25">
      <c r="A8" s="12" t="s">
        <v>121</v>
      </c>
      <c r="B8" s="12">
        <v>10</v>
      </c>
    </row>
    <row r="9" spans="1:8" x14ac:dyDescent="0.25">
      <c r="A9" t="s">
        <v>106</v>
      </c>
      <c r="B9">
        <v>0</v>
      </c>
      <c r="G9">
        <v>260</v>
      </c>
    </row>
    <row r="10" spans="1:8" x14ac:dyDescent="0.25">
      <c r="A10" t="s">
        <v>122</v>
      </c>
      <c r="B10">
        <v>0</v>
      </c>
    </row>
    <row r="11" spans="1:8" x14ac:dyDescent="0.25">
      <c r="A11" t="s">
        <v>102</v>
      </c>
      <c r="B11">
        <v>18</v>
      </c>
      <c r="G11">
        <v>173</v>
      </c>
    </row>
    <row r="12" spans="1:8" x14ac:dyDescent="0.25">
      <c r="A12" s="12" t="s">
        <v>116</v>
      </c>
      <c r="B12" s="12">
        <v>45</v>
      </c>
      <c r="D12">
        <v>50</v>
      </c>
      <c r="G12">
        <v>310</v>
      </c>
      <c r="H12">
        <v>213</v>
      </c>
    </row>
    <row r="13" spans="1:8" x14ac:dyDescent="0.25">
      <c r="A13" t="s">
        <v>107</v>
      </c>
      <c r="B13">
        <v>0</v>
      </c>
    </row>
    <row r="15" spans="1:8" x14ac:dyDescent="0.25">
      <c r="A15" t="s">
        <v>114</v>
      </c>
      <c r="B15">
        <v>0</v>
      </c>
    </row>
    <row r="16" spans="1:8" x14ac:dyDescent="0.25">
      <c r="A16" t="s">
        <v>113</v>
      </c>
      <c r="B16">
        <v>0</v>
      </c>
    </row>
    <row r="17" spans="1:8" x14ac:dyDescent="0.25">
      <c r="A17" t="s">
        <v>100</v>
      </c>
      <c r="B17">
        <v>0</v>
      </c>
      <c r="C17">
        <v>127</v>
      </c>
      <c r="G17">
        <v>143</v>
      </c>
    </row>
    <row r="18" spans="1:8" x14ac:dyDescent="0.25">
      <c r="A18" t="s">
        <v>112</v>
      </c>
      <c r="B18">
        <v>0</v>
      </c>
      <c r="H18">
        <v>320</v>
      </c>
    </row>
    <row r="19" spans="1:8" x14ac:dyDescent="0.25">
      <c r="A19" t="s">
        <v>111</v>
      </c>
      <c r="B19">
        <v>0</v>
      </c>
      <c r="H19">
        <v>320</v>
      </c>
    </row>
    <row r="20" spans="1:8" x14ac:dyDescent="0.25">
      <c r="A20" t="s">
        <v>110</v>
      </c>
      <c r="B20">
        <v>0</v>
      </c>
      <c r="C20">
        <v>110</v>
      </c>
      <c r="H20">
        <v>320</v>
      </c>
    </row>
    <row r="21" spans="1:8" x14ac:dyDescent="0.25">
      <c r="A21" t="s">
        <v>108</v>
      </c>
      <c r="B21">
        <v>2</v>
      </c>
    </row>
    <row r="22" spans="1:8" x14ac:dyDescent="0.25">
      <c r="A22" t="s">
        <v>108</v>
      </c>
      <c r="B22">
        <v>0</v>
      </c>
      <c r="D22">
        <v>139</v>
      </c>
      <c r="E22" t="s">
        <v>109</v>
      </c>
      <c r="H22">
        <v>211</v>
      </c>
    </row>
    <row r="23" spans="1:8" x14ac:dyDescent="0.25">
      <c r="A23" t="s">
        <v>117</v>
      </c>
      <c r="B23">
        <v>0</v>
      </c>
    </row>
    <row r="24" spans="1:8" x14ac:dyDescent="0.25">
      <c r="A24" t="s">
        <v>103</v>
      </c>
      <c r="B24">
        <v>7</v>
      </c>
      <c r="D24">
        <v>12</v>
      </c>
      <c r="G24">
        <v>185</v>
      </c>
    </row>
    <row r="25" spans="1:8" x14ac:dyDescent="0.25">
      <c r="B25">
        <f>B1-SUM(B3:B24)</f>
        <v>6</v>
      </c>
    </row>
    <row r="29" spans="1:8" x14ac:dyDescent="0.25">
      <c r="A29" t="s">
        <v>101</v>
      </c>
      <c r="C29">
        <v>5227</v>
      </c>
      <c r="D29">
        <v>600</v>
      </c>
    </row>
    <row r="30" spans="1:8" x14ac:dyDescent="0.25">
      <c r="A30" t="s">
        <v>123</v>
      </c>
      <c r="C30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Debt Reduction Tracker</vt:lpstr>
      <vt:lpstr>Vertical Living Expense</vt:lpstr>
      <vt:lpstr>Heat Pump Roof</vt:lpstr>
      <vt:lpstr>Bills Starting June 14</vt:lpstr>
      <vt:lpstr>Electric Bill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</dc:creator>
  <cp:lastModifiedBy>Desktop</cp:lastModifiedBy>
  <dcterms:created xsi:type="dcterms:W3CDTF">2013-08-20T16:51:33Z</dcterms:created>
  <dcterms:modified xsi:type="dcterms:W3CDTF">2017-03-05T17:47:09Z</dcterms:modified>
</cp:coreProperties>
</file>